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ava\OneDrive - CARNET\Desktop\Računovodstvo\Izvještaj o izvršenju\Izvještaj o izvršenju 2025\"/>
    </mc:Choice>
  </mc:AlternateContent>
  <bookViews>
    <workbookView xWindow="0" yWindow="0" windowWidth="20490" windowHeight="775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rashoda'!$A$1:$L$97</definedName>
    <definedName name="_xlnm.Print_Area" localSheetId="5">'Račun fin prema izvorima f'!$A$1:$I$27</definedName>
    <definedName name="_xlnm.Print_Area" localSheetId="4">'Račun financiranja'!$A$1:$M$20</definedName>
    <definedName name="_xlnm.Print_Area" localSheetId="3">'Rashodi prema funkcijskoj k '!$B$2:$H$10</definedName>
    <definedName name="_xlnm.Print_Area" localSheetId="2">'Rashodi prema izvorima finan'!$B$1:$H$34</definedName>
    <definedName name="_xlnm.Print_Area" localSheetId="0">SAŽETAK!$A$1:$L$35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32" i="1"/>
  <c r="L22" i="1" l="1"/>
  <c r="L21" i="1"/>
  <c r="K22" i="1"/>
  <c r="K21" i="1"/>
  <c r="L18" i="1"/>
  <c r="K18" i="1"/>
  <c r="K54" i="3"/>
  <c r="K53" i="3"/>
  <c r="F49" i="7"/>
  <c r="F48" i="7"/>
  <c r="F47" i="7"/>
  <c r="C34" i="7"/>
  <c r="C33" i="7" s="1"/>
  <c r="D87" i="7"/>
  <c r="D86" i="7" s="1"/>
  <c r="D85" i="7" s="1"/>
  <c r="D84" i="7" s="1"/>
  <c r="E87" i="7"/>
  <c r="C87" i="7"/>
  <c r="C86" i="7" s="1"/>
  <c r="C85" i="7" s="1"/>
  <c r="C84" i="7" s="1"/>
  <c r="D59" i="7"/>
  <c r="D58" i="7" s="1"/>
  <c r="D57" i="7" s="1"/>
  <c r="D56" i="7" s="1"/>
  <c r="D55" i="7" s="1"/>
  <c r="E59" i="7"/>
  <c r="E58" i="7" s="1"/>
  <c r="C59" i="7"/>
  <c r="C58" i="7" s="1"/>
  <c r="C57" i="7" s="1"/>
  <c r="C56" i="7" s="1"/>
  <c r="C55" i="7" s="1"/>
  <c r="F13" i="7"/>
  <c r="F29" i="7"/>
  <c r="F35" i="7"/>
  <c r="F41" i="7"/>
  <c r="F43" i="7"/>
  <c r="F45" i="7"/>
  <c r="F60" i="7"/>
  <c r="F79" i="7"/>
  <c r="F88" i="7"/>
  <c r="F91" i="7"/>
  <c r="F92" i="7"/>
  <c r="F93" i="7"/>
  <c r="F94" i="7"/>
  <c r="F96" i="7"/>
  <c r="F97" i="7"/>
  <c r="F98" i="7"/>
  <c r="F99" i="7"/>
  <c r="F101" i="7"/>
  <c r="F102" i="7"/>
  <c r="F103" i="7"/>
  <c r="F104" i="7"/>
  <c r="D34" i="7"/>
  <c r="D33" i="7" s="1"/>
  <c r="D32" i="7" s="1"/>
  <c r="E34" i="7"/>
  <c r="E33" i="7" s="1"/>
  <c r="E32" i="7" s="1"/>
  <c r="D12" i="7"/>
  <c r="D11" i="7" s="1"/>
  <c r="E12" i="7"/>
  <c r="E11" i="7" s="1"/>
  <c r="C12" i="7"/>
  <c r="C11" i="7" s="1"/>
  <c r="D6" i="8"/>
  <c r="E6" i="8"/>
  <c r="F6" i="8"/>
  <c r="C6" i="8"/>
  <c r="D7" i="8"/>
  <c r="E7" i="8"/>
  <c r="H7" i="8" s="1"/>
  <c r="F7" i="8"/>
  <c r="C7" i="8"/>
  <c r="H8" i="8"/>
  <c r="H9" i="8"/>
  <c r="G7" i="8"/>
  <c r="G8" i="8"/>
  <c r="G9" i="8"/>
  <c r="H6" i="8"/>
  <c r="G6" i="8"/>
  <c r="F87" i="7" l="1"/>
  <c r="E86" i="7"/>
  <c r="F58" i="7"/>
  <c r="E57" i="7"/>
  <c r="C32" i="7"/>
  <c r="C10" i="7" s="1"/>
  <c r="C9" i="7" s="1"/>
  <c r="C8" i="7" s="1"/>
  <c r="D10" i="7"/>
  <c r="D9" i="7" s="1"/>
  <c r="D8" i="7" s="1"/>
  <c r="F59" i="7"/>
  <c r="F33" i="7"/>
  <c r="F32" i="7"/>
  <c r="F34" i="7"/>
  <c r="F12" i="7"/>
  <c r="F11" i="7"/>
  <c r="H23" i="5"/>
  <c r="H24" i="5"/>
  <c r="H25" i="5"/>
  <c r="H26" i="5"/>
  <c r="H27" i="5"/>
  <c r="H28" i="5"/>
  <c r="H29" i="5"/>
  <c r="H30" i="5"/>
  <c r="H31" i="5"/>
  <c r="H32" i="5"/>
  <c r="H22" i="5"/>
  <c r="G23" i="5"/>
  <c r="G24" i="5"/>
  <c r="G25" i="5"/>
  <c r="G26" i="5"/>
  <c r="G27" i="5"/>
  <c r="G28" i="5"/>
  <c r="G29" i="5"/>
  <c r="G30" i="5"/>
  <c r="G31" i="5"/>
  <c r="G32" i="5"/>
  <c r="G22" i="5"/>
  <c r="F31" i="5"/>
  <c r="F29" i="5"/>
  <c r="F25" i="5"/>
  <c r="D29" i="5"/>
  <c r="D31" i="5"/>
  <c r="D25" i="5"/>
  <c r="C31" i="5"/>
  <c r="C29" i="5"/>
  <c r="C25" i="5"/>
  <c r="F24" i="5"/>
  <c r="D24" i="5"/>
  <c r="C24" i="5"/>
  <c r="D30" i="5"/>
  <c r="E30" i="5"/>
  <c r="F30" i="5"/>
  <c r="D28" i="5"/>
  <c r="E28" i="5"/>
  <c r="F28" i="5"/>
  <c r="D23" i="5"/>
  <c r="E23" i="5"/>
  <c r="F23" i="5"/>
  <c r="F22" i="5" s="1"/>
  <c r="C30" i="5"/>
  <c r="C28" i="5"/>
  <c r="C23" i="5"/>
  <c r="C22" i="5" s="1"/>
  <c r="D17" i="5"/>
  <c r="E17" i="5"/>
  <c r="F17" i="5"/>
  <c r="D14" i="5"/>
  <c r="E14" i="5"/>
  <c r="F14" i="5"/>
  <c r="D12" i="5"/>
  <c r="E12" i="5"/>
  <c r="H12" i="5" s="1"/>
  <c r="F12" i="5"/>
  <c r="D7" i="5"/>
  <c r="D6" i="5" s="1"/>
  <c r="E7" i="5"/>
  <c r="F7" i="5"/>
  <c r="F6" i="5" s="1"/>
  <c r="C17" i="5"/>
  <c r="C14" i="5"/>
  <c r="C12" i="5"/>
  <c r="C7" i="5"/>
  <c r="C6" i="5" s="1"/>
  <c r="H8" i="5"/>
  <c r="H9" i="5"/>
  <c r="H10" i="5"/>
  <c r="H11" i="5"/>
  <c r="H13" i="5"/>
  <c r="H15" i="5"/>
  <c r="H16" i="5"/>
  <c r="G8" i="5"/>
  <c r="G9" i="5"/>
  <c r="G10" i="5"/>
  <c r="G11" i="5"/>
  <c r="G12" i="5"/>
  <c r="G13" i="5"/>
  <c r="G14" i="5"/>
  <c r="G15" i="5"/>
  <c r="G16" i="5"/>
  <c r="K91" i="3"/>
  <c r="K93" i="3"/>
  <c r="K94" i="3"/>
  <c r="K89" i="3"/>
  <c r="K90" i="3"/>
  <c r="L89" i="3"/>
  <c r="H89" i="3"/>
  <c r="I89" i="3"/>
  <c r="J89" i="3"/>
  <c r="G89" i="3"/>
  <c r="J39" i="3"/>
  <c r="J38" i="3"/>
  <c r="G38" i="3"/>
  <c r="G39" i="3"/>
  <c r="J49" i="3"/>
  <c r="H40" i="3"/>
  <c r="H39" i="3" s="1"/>
  <c r="H38" i="3" s="1"/>
  <c r="I40" i="3"/>
  <c r="L40" i="3" s="1"/>
  <c r="J40" i="3"/>
  <c r="J90" i="3"/>
  <c r="J91" i="3"/>
  <c r="G90" i="3"/>
  <c r="G91" i="3"/>
  <c r="G49" i="3"/>
  <c r="G40" i="3"/>
  <c r="L41" i="3"/>
  <c r="L45" i="3"/>
  <c r="L47" i="3"/>
  <c r="L49" i="3"/>
  <c r="L50" i="3"/>
  <c r="L55" i="3"/>
  <c r="L62" i="3"/>
  <c r="L72" i="3"/>
  <c r="L77" i="3"/>
  <c r="L78" i="3"/>
  <c r="L86" i="3"/>
  <c r="L87" i="3"/>
  <c r="L90" i="3"/>
  <c r="L91" i="3"/>
  <c r="L96" i="3"/>
  <c r="J72" i="3"/>
  <c r="G72" i="3"/>
  <c r="J62" i="3"/>
  <c r="G62" i="3"/>
  <c r="J55" i="3"/>
  <c r="G55" i="3"/>
  <c r="J50" i="3"/>
  <c r="G50" i="3"/>
  <c r="J41" i="3"/>
  <c r="G41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4" i="3"/>
  <c r="K75" i="3"/>
  <c r="K76" i="3"/>
  <c r="K77" i="3"/>
  <c r="K78" i="3"/>
  <c r="K79" i="3"/>
  <c r="K83" i="3"/>
  <c r="K84" i="3"/>
  <c r="K85" i="3"/>
  <c r="K95" i="3"/>
  <c r="K96" i="3"/>
  <c r="K97" i="3"/>
  <c r="J12" i="3"/>
  <c r="H13" i="3"/>
  <c r="H12" i="3" s="1"/>
  <c r="H11" i="3" s="1"/>
  <c r="H10" i="3" s="1"/>
  <c r="I13" i="3"/>
  <c r="I12" i="3" s="1"/>
  <c r="J13" i="3"/>
  <c r="G13" i="3"/>
  <c r="G12" i="3"/>
  <c r="H20" i="3"/>
  <c r="I20" i="3"/>
  <c r="L20" i="3" s="1"/>
  <c r="J20" i="3"/>
  <c r="H21" i="3"/>
  <c r="I21" i="3"/>
  <c r="L21" i="3" s="1"/>
  <c r="J21" i="3"/>
  <c r="H28" i="3"/>
  <c r="H23" i="3"/>
  <c r="I23" i="3"/>
  <c r="L23" i="3" s="1"/>
  <c r="J23" i="3"/>
  <c r="K23" i="3" s="1"/>
  <c r="G23" i="3"/>
  <c r="G32" i="3"/>
  <c r="H18" i="3"/>
  <c r="I18" i="3"/>
  <c r="L18" i="3" s="1"/>
  <c r="J18" i="3"/>
  <c r="G18" i="3"/>
  <c r="H24" i="3"/>
  <c r="I24" i="3"/>
  <c r="L24" i="3" s="1"/>
  <c r="J24" i="3"/>
  <c r="G24" i="3"/>
  <c r="H26" i="3"/>
  <c r="I26" i="3"/>
  <c r="L26" i="3" s="1"/>
  <c r="J26" i="3"/>
  <c r="G26" i="3"/>
  <c r="I28" i="3"/>
  <c r="J28" i="3"/>
  <c r="G28" i="3"/>
  <c r="H32" i="3"/>
  <c r="I32" i="3"/>
  <c r="L32" i="3" s="1"/>
  <c r="J32" i="3"/>
  <c r="K32" i="3"/>
  <c r="L16" i="3"/>
  <c r="L17" i="3"/>
  <c r="L19" i="3"/>
  <c r="L22" i="3"/>
  <c r="L25" i="3"/>
  <c r="L27" i="3"/>
  <c r="L29" i="3"/>
  <c r="L30" i="3"/>
  <c r="L31" i="3"/>
  <c r="L33" i="3"/>
  <c r="L34" i="3"/>
  <c r="K16" i="3"/>
  <c r="K18" i="3"/>
  <c r="K19" i="3"/>
  <c r="K21" i="3"/>
  <c r="K22" i="3"/>
  <c r="K24" i="3"/>
  <c r="K25" i="3"/>
  <c r="K26" i="3"/>
  <c r="K27" i="3"/>
  <c r="K29" i="3"/>
  <c r="K30" i="3"/>
  <c r="K31" i="3"/>
  <c r="K33" i="3"/>
  <c r="K34" i="3"/>
  <c r="G20" i="3"/>
  <c r="K20" i="3" s="1"/>
  <c r="G21" i="3"/>
  <c r="H15" i="3"/>
  <c r="I15" i="3"/>
  <c r="L15" i="3" s="1"/>
  <c r="J15" i="3"/>
  <c r="G15" i="3"/>
  <c r="K15" i="3" s="1"/>
  <c r="E85" i="7" l="1"/>
  <c r="F86" i="7"/>
  <c r="F57" i="7"/>
  <c r="E56" i="7"/>
  <c r="E10" i="7"/>
  <c r="D22" i="5"/>
  <c r="E22" i="5"/>
  <c r="H14" i="5"/>
  <c r="G7" i="5"/>
  <c r="H7" i="5"/>
  <c r="E6" i="5"/>
  <c r="H6" i="5" s="1"/>
  <c r="G6" i="5"/>
  <c r="I39" i="3"/>
  <c r="I38" i="3" s="1"/>
  <c r="L38" i="3" s="1"/>
  <c r="K38" i="3"/>
  <c r="G11" i="3"/>
  <c r="G10" i="3" s="1"/>
  <c r="K28" i="3"/>
  <c r="L28" i="3"/>
  <c r="J11" i="3"/>
  <c r="K11" i="3" s="1"/>
  <c r="L12" i="3"/>
  <c r="I11" i="3"/>
  <c r="I10" i="3" s="1"/>
  <c r="F85" i="7" l="1"/>
  <c r="E84" i="7"/>
  <c r="F84" i="7" s="1"/>
  <c r="F56" i="7"/>
  <c r="E55" i="7"/>
  <c r="F55" i="7" s="1"/>
  <c r="E9" i="7"/>
  <c r="F10" i="7"/>
  <c r="L39" i="3"/>
  <c r="J10" i="3"/>
  <c r="K10" i="3" s="1"/>
  <c r="K12" i="3"/>
  <c r="L10" i="3"/>
  <c r="L11" i="3"/>
  <c r="G23" i="1"/>
  <c r="F9" i="7" l="1"/>
  <c r="E8" i="7"/>
  <c r="F8" i="7" s="1"/>
  <c r="H23" i="1"/>
  <c r="I23" i="1"/>
  <c r="J23" i="1"/>
  <c r="K20" i="1"/>
  <c r="H20" i="1"/>
  <c r="H24" i="1" s="1"/>
  <c r="I20" i="1"/>
  <c r="J20" i="1"/>
  <c r="L20" i="1"/>
  <c r="G20" i="1"/>
  <c r="G24" i="1" s="1"/>
  <c r="G35" i="1" l="1"/>
  <c r="I24" i="1"/>
  <c r="K23" i="1"/>
  <c r="J24" i="1"/>
  <c r="J35" i="1" s="1"/>
  <c r="L23" i="1"/>
  <c r="K35" i="1" l="1"/>
  <c r="K24" i="1"/>
</calcChain>
</file>

<file path=xl/sharedStrings.xml><?xml version="1.0" encoding="utf-8"?>
<sst xmlns="http://schemas.openxmlformats.org/spreadsheetml/2006/main" count="364" uniqueCount="217">
  <si>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</si>
  <si>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</si>
  <si>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</si>
  <si>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</si>
  <si>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</si>
  <si>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</si>
  <si>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</si>
  <si>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</si>
  <si>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</si>
  <si>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</si>
  <si>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</si>
  <si>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</si>
  <si>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</si>
  <si>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</si>
  <si>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</si>
  <si>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</si>
  <si>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</si>
  <si>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</si>
  <si>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</si>
  <si>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</si>
  <si>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</si>
  <si>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</si>
  <si>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</si>
  <si>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</si>
  <si>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</si>
  <si>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</si>
  <si>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</si>
  <si>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</si>
  <si>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</si>
  <si>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</si>
  <si>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</si>
  <si>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</si>
  <si>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</si>
  <si>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</si>
  <si>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</si>
  <si>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</si>
  <si>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</si>
  <si>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</si>
  <si>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</si>
  <si>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</si>
  <si>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</si>
  <si>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</si>
  <si>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</si>
  <si>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</si>
  <si>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</si>
  <si>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</si>
  <si>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</si>
  <si>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</si>
  <si>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</si>
  <si>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</si>
  <si>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</si>
  <si>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</si>
  <si>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</si>
  <si>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</si>
  <si>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</si>
  <si>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</si>
  <si>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</si>
  <si>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</si>
  <si>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</si>
  <si>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</si>
  <si>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</si>
  <si>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</si>
  <si>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</si>
  <si>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</si>
  <si>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</si>
  <si>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OSTVARENJE/IZVRŠENJE 
2024. GODINE</t>
  </si>
  <si>
    <t>IZVORNI PLAN ILI REBALANS 2025. GODINE</t>
  </si>
  <si>
    <t>TEKUĆI PLAN 2025. GODINE</t>
  </si>
  <si>
    <t>OSTVARENJE/IZVRŠENJE 
2025. GODINE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</si>
  <si>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</si>
  <si>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</si>
  <si>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</si>
  <si>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iz državnog proračuna temeljem prijenosa eu sredstava</t>
  </si>
  <si>
    <t>Tekuće pomoći iz državnog proračuna temeljem prijenosa eu sredstava</t>
  </si>
  <si>
    <t>Prihodi od imovine</t>
  </si>
  <si>
    <t>Prihodi od financijske imovine</t>
  </si>
  <si>
    <t>Kamate na oročena sredstva i depozite po viđenju</t>
  </si>
  <si>
    <t>Prihodi od prodaje proizvoda i robe te pruženih usluga i prihodi od donacija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</si>
  <si>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</si>
  <si>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</si>
  <si>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</si>
  <si>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</si>
  <si>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</si>
  <si>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</si>
  <si>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</si>
  <si>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</si>
  <si>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</si>
  <si>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</si>
  <si>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</si>
  <si>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</si>
  <si>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</si>
  <si>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</si>
  <si>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</si>
  <si>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</si>
  <si>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</si>
  <si>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</si>
  <si>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</si>
  <si>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</si>
  <si>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</si>
  <si>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</si>
  <si>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</si>
  <si>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</si>
  <si>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</si>
  <si>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</si>
  <si>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</si>
  <si>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</si>
  <si>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</si>
  <si>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</si>
  <si>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</si>
  <si>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</si>
  <si>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</si>
  <si>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</si>
  <si>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Članarine</t>
  </si>
  <si>
    <t>Pristojbe i naknade</t>
  </si>
  <si>
    <t>Financijski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</si>
  <si>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</si>
  <si>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</si>
  <si>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</si>
  <si>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</si>
  <si>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</si>
  <si>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</si>
  <si>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</si>
  <si>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</si>
  <si>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</si>
  <si>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</si>
  <si>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</si>
  <si>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</si>
  <si>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>Knjige</t>
  </si>
  <si>
    <t>Izvor: 12 Porez na dohodak - decentralizacija</t>
  </si>
  <si>
    <t>Izvor: 14 Prihodi od nefinancijske imovine</t>
  </si>
  <si>
    <t>Izvor: 15 Administrativne (upravne ) pristojbe</t>
  </si>
  <si>
    <t>Izvor: 3 VLASTITI PRIHODI</t>
  </si>
  <si>
    <t>Izvor: 5 POMOĆI</t>
  </si>
  <si>
    <t>Izvor: 51 Pomoći iz Riznice i ministarstava</t>
  </si>
  <si>
    <t>12 Porez na dohodak - decentralizacija</t>
  </si>
  <si>
    <t>14 Prihodi od nefinancijske imovine</t>
  </si>
  <si>
    <t>15 Administrativne (upravne ) pristojbe</t>
  </si>
  <si>
    <t>5 Pomoći</t>
  </si>
  <si>
    <t>51 Pomoći iz Riznice i ministarstava</t>
  </si>
  <si>
    <t>56 Pomoći temeljem prijenosa sredstava EU</t>
  </si>
  <si>
    <t>6 Donacije</t>
  </si>
  <si>
    <t>61 Donacije</t>
  </si>
  <si>
    <t>092 Srednjoškolsko obrazovanje</t>
  </si>
  <si>
    <t>096 Dodatne usluge u obrazovanju</t>
  </si>
  <si>
    <t>09 Obrazovanje</t>
  </si>
  <si>
    <t>SVEUKUPNO RASHODI I IZDACI</t>
  </si>
  <si>
    <t>Program: P1 REDOVNE DJELATNOSTI</t>
  </si>
  <si>
    <t>A A000283 REDOVNA DJELATNOST SŠ - VS KORISNIKA</t>
  </si>
  <si>
    <t>Izvor: 32 OSTALI I VLASTITI PRIHODI PRORAČUNSKIH KORISNIKA</t>
  </si>
  <si>
    <t>32 MATERIJALNI RASHODI</t>
  </si>
  <si>
    <t>3211 SLUŽBENA PUTOVANJA</t>
  </si>
  <si>
    <t>3213 STRUČNO USAVRŠAVANJE ZAPOSLENIKA</t>
  </si>
  <si>
    <t>3231 USLUGE TELEFONA, POŠTE I PRIJEVOZA</t>
  </si>
  <si>
    <t>3236 ZDRAVSTVENE I VETERINARSKE USLUGE</t>
  </si>
  <si>
    <t>3239 OSTALE USLUGE</t>
  </si>
  <si>
    <t>3299 OSTALI NESPOMENUTI RASHODI POSLOVANJA</t>
  </si>
  <si>
    <t>42 RASHODI ZA NABAVU PROIZVEDENE DUGOTRAJNE IMOVINE</t>
  </si>
  <si>
    <t>4241 KNJIGE</t>
  </si>
  <si>
    <t>Izvor: 511 Pomoći-korisnici</t>
  </si>
  <si>
    <t>31 RASHODI ZA ZAPOSLENE</t>
  </si>
  <si>
    <t>3111 PLAĆE ZA REDOVAN RAD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</si>
  <si>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</si>
  <si>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</si>
  <si>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</si>
  <si>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</si>
  <si>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3221 UREDSKI MATERIJAL I OSTALI MATERIJALNI RASHODI</t>
  </si>
  <si>
    <t>3295 PRISTOJBE I NAKNADE</t>
  </si>
  <si>
    <t>38 OSTALI RASHODI</t>
  </si>
  <si>
    <t>3812 TEKUĆE DONACIJE U NARAVI</t>
  </si>
  <si>
    <t>Program: P16 SREDNJOŠKOLSKO OBRAZOVANJE-DECENTRALIZACIJA</t>
  </si>
  <si>
    <t>Izvor: 1 OPĆI PRIHODI I PRIMICI</t>
  </si>
  <si>
    <t>Izvor: 122 Prihodi za decentralizirane funkcije-SŠ</t>
  </si>
  <si>
    <t>4221 UREDSKA OPREMA I NAMJEŠTAJ</t>
  </si>
  <si>
    <t>A A000204 REDOVNA DJELATNOST SŠ-dec</t>
  </si>
  <si>
    <t>3212 NAKNADE ZA PRIJEVOZ, ZA RAD NA TERENU I ODVOJENI ŽIVOT</t>
  </si>
  <si>
    <t>3223 ENERGIJA</t>
  </si>
  <si>
    <t>3224 MATERIJAL I DIJELOVI ZA TEKUĆE I INVESTICIJSKO ODRŽAVANJE</t>
  </si>
  <si>
    <t>3225 SITNI INVENTAR I AUTO GUME</t>
  </si>
  <si>
    <t>3232 USLUGE TEKUĆEG I INVESTICIJSKOG ODRŽAVANJA</t>
  </si>
  <si>
    <t>3233 USLUGE PROMIDŽBE I INFORMIRANJA</t>
  </si>
  <si>
    <t>3234 KOMUNALNE USLUGE</t>
  </si>
  <si>
    <t>3235 ZAKUPNINE I NAJAMNINE</t>
  </si>
  <si>
    <t>3238 RAČUNALNE USLUGE</t>
  </si>
  <si>
    <t>3294 ČLANARINE</t>
  </si>
  <si>
    <t>34 FINANCIJSKI RASHODI</t>
  </si>
  <si>
    <t>3431 BANKARSKE USLUGE I USLUGE PLATNOG PROMETA</t>
  </si>
  <si>
    <t>Program: P17 SREDNJOŠKOLSKO OBRAZOVANJE - IZNAD STANDARDA</t>
  </si>
  <si>
    <t>Izvor: 11 Opći prihodi i primici</t>
  </si>
  <si>
    <t>A A000075 ŽUPANIJSKA NATJECANJA SŠ</t>
  </si>
  <si>
    <t>A A000300 SUFINANCIRANJE E-TEHNIČARA U SŠ</t>
  </si>
  <si>
    <t>32 Ostali i vlastiti prihodi proračunskih korisnika</t>
  </si>
  <si>
    <t>K K000181 SUFINANCIRANJE NABAVE KNJIŽNIČNE GRAĐE SŠ</t>
  </si>
  <si>
    <t>U Daruvaru, 26. ožujka 2026.</t>
  </si>
  <si>
    <t>Pomoći od međunarodnih organizacija te institucija i tijela EU</t>
  </si>
  <si>
    <t>Tekuće pomoći od međunarodnih organizacjia</t>
  </si>
  <si>
    <t>Ostale naknade troškova zaposlenima</t>
  </si>
  <si>
    <t>Reprezentacija</t>
  </si>
  <si>
    <t>Pomoći dane u inozemstvo i unutar općeg proračuna</t>
  </si>
  <si>
    <t>Pomoći inozemnim vladama</t>
  </si>
  <si>
    <t>Tekuće pomoći inozemnim vladama</t>
  </si>
  <si>
    <t>Oprema za održavanje i zaštitu</t>
  </si>
  <si>
    <t>Sportska i glazbena oprema</t>
  </si>
  <si>
    <t>OSTVARENJE/ IZVRŠENJE 
2024. GODINE</t>
  </si>
  <si>
    <t>OSTVARENJE/ IZVRŠENJE 
2025. GODINE</t>
  </si>
  <si>
    <t>3214 OSTALE NAKNADE TROŠKOVA ZAPOSLENIMA</t>
  </si>
  <si>
    <t>3227 SLUŽBENA, RADNA I ZAŠTITNA ODJEĆA I OBUĆA</t>
  </si>
  <si>
    <t>4227 UREĐAJI, STROJEVI I OPREMA ZA OSTALE NAMJENE</t>
  </si>
  <si>
    <t>3293 REPREZENTACIJA</t>
  </si>
  <si>
    <t>A A000076 KULTURNE I JAVNE DJELATNOSTI ŠKOLA SŠ</t>
  </si>
  <si>
    <t>Izvor: 56 Pomoći temeljem prijenosa sredstava EU</t>
  </si>
  <si>
    <t>Izvor: 566 Pomoći temeljem prijenosa EU sredstava - korisnici</t>
  </si>
  <si>
    <t>KLASA: 400-01/26-01/04</t>
  </si>
  <si>
    <t xml:space="preserve">Na temelju članka 76. Zakona o proračunu (NN 144/21) i Pravilnika o polugodišnjem i godišnjem izvještaju o izvršenju proračuna i financijskog plana (NN 85/23) donosi se </t>
  </si>
  <si>
    <t>IZVJEŠTAJ O IZVRŠENJU FINANCIJSKOG PLANA EKONOMSKE I TURISTIČKE ŠKOLE DARUVAR
ZA 2025. GODINU</t>
  </si>
  <si>
    <t>EKONOMSKA I TURISTIČKA ŠKOLA DARUVAR</t>
  </si>
  <si>
    <t>IVANA GUDNULIĆA 14, 43500 DARUVAR</t>
  </si>
  <si>
    <t>URBROJ: 2103-88-01-26-01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</si>
</sst>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"/>
      <charset val="238"/>
    </font>
    <font>
      <b/>
      <sz val="10"/>
      <color theme="1"/>
      <name val="Calibri 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/>
    <xf numFmtId="0" fontId="10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8" fillId="0" borderId="0" xfId="0" applyFont="1"/>
    <xf numFmtId="0" fontId="19" fillId="0" borderId="0" xfId="0" applyFont="1" applyAlignment="1">
      <alignment vertical="top" wrapText="1"/>
    </xf>
    <xf numFmtId="0" fontId="17" fillId="0" borderId="0" xfId="0" applyFont="1"/>
    <xf numFmtId="0" fontId="16" fillId="0" borderId="0" xfId="0" applyFont="1" applyAlignment="1">
      <alignment vertical="top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14" fillId="0" borderId="0" xfId="0" applyFont="1" applyBorder="1"/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2" fillId="0" borderId="0" xfId="2" applyFont="1" applyAlignment="1">
      <alignment horizontal="left"/>
    </xf>
    <xf numFmtId="0" fontId="23" fillId="0" borderId="0" xfId="0" applyFont="1"/>
    <xf numFmtId="0" fontId="22" fillId="0" borderId="0" xfId="3" applyNumberFormat="1" applyFont="1" applyFill="1" applyBorder="1" applyAlignment="1" applyProtection="1">
      <alignment horizontal="left"/>
    </xf>
    <xf numFmtId="0" fontId="20" fillId="0" borderId="0" xfId="0" applyFont="1" applyAlignment="1"/>
    <xf numFmtId="0" fontId="25" fillId="2" borderId="5" xfId="0" applyNumberFormat="1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right" vertical="center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29" fillId="0" borderId="3" xfId="0" quotePrefix="1" applyNumberFormat="1" applyFont="1" applyFill="1" applyBorder="1" applyAlignment="1" applyProtection="1">
      <alignment horizontal="center" vertical="center" wrapText="1"/>
    </xf>
    <xf numFmtId="0" fontId="29" fillId="2" borderId="3" xfId="0" applyNumberFormat="1" applyFont="1" applyFill="1" applyBorder="1" applyAlignment="1" applyProtection="1">
      <alignment horizontal="center" vertical="center" wrapText="1"/>
    </xf>
    <xf numFmtId="4" fontId="22" fillId="0" borderId="3" xfId="0" applyNumberFormat="1" applyFont="1" applyFill="1" applyBorder="1" applyAlignment="1" applyProtection="1">
      <alignment vertical="center"/>
    </xf>
    <xf numFmtId="4" fontId="30" fillId="0" borderId="3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 applyProtection="1">
      <alignment vertical="center"/>
    </xf>
    <xf numFmtId="4" fontId="22" fillId="0" borderId="3" xfId="0" applyNumberFormat="1" applyFont="1" applyFill="1" applyBorder="1" applyAlignment="1" applyProtection="1">
      <alignment vertical="center" wrapText="1"/>
    </xf>
    <xf numFmtId="4" fontId="30" fillId="0" borderId="3" xfId="0" applyNumberFormat="1" applyFont="1" applyFill="1" applyBorder="1" applyAlignment="1" applyProtection="1">
      <alignment horizontal="right" wrapText="1"/>
    </xf>
    <xf numFmtId="4" fontId="30" fillId="0" borderId="3" xfId="0" applyNumberFormat="1" applyFont="1" applyBorder="1" applyAlignment="1">
      <alignment horizontal="right"/>
    </xf>
    <xf numFmtId="0" fontId="26" fillId="3" borderId="1" xfId="0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 applyProtection="1">
      <alignment vertical="center"/>
    </xf>
    <xf numFmtId="4" fontId="15" fillId="3" borderId="3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 applyProtection="1">
      <alignment vertical="center" wrapText="1"/>
    </xf>
    <xf numFmtId="4" fontId="15" fillId="3" borderId="3" xfId="0" applyNumberFormat="1" applyFont="1" applyFill="1" applyBorder="1" applyAlignment="1" applyProtection="1">
      <alignment horizontal="right" wrapText="1"/>
    </xf>
    <xf numFmtId="0" fontId="29" fillId="0" borderId="3" xfId="0" quotePrefix="1" applyNumberFormat="1" applyFont="1" applyFill="1" applyBorder="1" applyAlignment="1" applyProtection="1">
      <alignment horizontal="center" vertical="center"/>
    </xf>
    <xf numFmtId="4" fontId="26" fillId="0" borderId="3" xfId="0" applyNumberFormat="1" applyFont="1" applyFill="1" applyBorder="1" applyAlignment="1" applyProtection="1">
      <alignment horizontal="left" vertical="center" wrapText="1"/>
    </xf>
    <xf numFmtId="4" fontId="15" fillId="0" borderId="3" xfId="0" applyNumberFormat="1" applyFont="1" applyBorder="1" applyAlignment="1">
      <alignment horizontal="right"/>
    </xf>
    <xf numFmtId="4" fontId="15" fillId="3" borderId="3" xfId="0" quotePrefix="1" applyNumberFormat="1" applyFont="1" applyFill="1" applyBorder="1" applyAlignment="1">
      <alignment horizontal="left" wrapText="1"/>
    </xf>
    <xf numFmtId="4" fontId="15" fillId="3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left"/>
    </xf>
    <xf numFmtId="4" fontId="15" fillId="3" borderId="3" xfId="0" applyNumberFormat="1" applyFont="1" applyFill="1" applyBorder="1" applyAlignment="1" applyProtection="1">
      <alignment horizontal="left" vertical="center" wrapText="1"/>
    </xf>
    <xf numFmtId="4" fontId="26" fillId="3" borderId="3" xfId="0" applyNumberFormat="1" applyFont="1" applyFill="1" applyBorder="1" applyAlignment="1" applyProtection="1">
      <alignment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43" fontId="15" fillId="2" borderId="3" xfId="4" applyFont="1" applyFill="1" applyBorder="1" applyAlignment="1"/>
    <xf numFmtId="43" fontId="16" fillId="0" borderId="3" xfId="4" applyFont="1" applyBorder="1" applyAlignment="1"/>
    <xf numFmtId="43" fontId="16" fillId="0" borderId="3" xfId="4" applyFont="1" applyBorder="1" applyAlignment="1">
      <alignment horizontal="center" wrapTex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43" fontId="30" fillId="2" borderId="3" xfId="4" applyFont="1" applyFill="1" applyBorder="1" applyAlignment="1"/>
    <xf numFmtId="43" fontId="17" fillId="0" borderId="3" xfId="4" applyFont="1" applyBorder="1" applyAlignment="1"/>
    <xf numFmtId="43" fontId="17" fillId="0" borderId="3" xfId="4" applyFont="1" applyBorder="1" applyAlignment="1">
      <alignment horizontal="center" wrapText="1"/>
    </xf>
    <xf numFmtId="0" fontId="22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43" fontId="15" fillId="2" borderId="3" xfId="4" applyFont="1" applyFill="1" applyBorder="1" applyAlignment="1">
      <alignment vertical="center"/>
    </xf>
    <xf numFmtId="43" fontId="31" fillId="4" borderId="7" xfId="4" applyFont="1" applyFill="1" applyBorder="1" applyAlignment="1"/>
    <xf numFmtId="43" fontId="30" fillId="2" borderId="3" xfId="4" applyFont="1" applyFill="1" applyBorder="1" applyAlignment="1">
      <alignment vertical="center"/>
    </xf>
    <xf numFmtId="43" fontId="32" fillId="4" borderId="7" xfId="4" applyFont="1" applyFill="1" applyBorder="1" applyAlignment="1">
      <alignment horizontal="center"/>
    </xf>
    <xf numFmtId="43" fontId="16" fillId="0" borderId="3" xfId="4" applyFont="1" applyBorder="1" applyAlignment="1">
      <alignment horizontal="center"/>
    </xf>
    <xf numFmtId="43" fontId="31" fillId="4" borderId="7" xfId="4" applyFont="1" applyFill="1" applyBorder="1" applyAlignment="1">
      <alignment horizontal="center"/>
    </xf>
    <xf numFmtId="43" fontId="17" fillId="0" borderId="3" xfId="4" applyFont="1" applyBorder="1" applyAlignment="1">
      <alignment horizont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 applyProtection="1">
      <alignment horizontal="left" vertical="center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22" fillId="2" borderId="3" xfId="0" applyNumberFormat="1" applyFont="1" applyFill="1" applyBorder="1" applyAlignment="1" applyProtection="1">
      <alignment vertical="center" wrapText="1"/>
    </xf>
    <xf numFmtId="0" fontId="26" fillId="2" borderId="3" xfId="0" applyNumberFormat="1" applyFont="1" applyFill="1" applyBorder="1" applyAlignment="1" applyProtection="1">
      <alignment vertical="center"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wrapText="1"/>
    </xf>
    <xf numFmtId="0" fontId="16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 wrapText="1"/>
    </xf>
    <xf numFmtId="0" fontId="30" fillId="2" borderId="0" xfId="0" applyNumberFormat="1" applyFont="1" applyFill="1" applyBorder="1" applyAlignment="1" applyProtection="1">
      <alignment vertical="center" wrapText="1"/>
    </xf>
    <xf numFmtId="43" fontId="26" fillId="2" borderId="3" xfId="4" applyFont="1" applyFill="1" applyBorder="1" applyAlignment="1" applyProtection="1">
      <alignment horizontal="left" vertical="center"/>
    </xf>
    <xf numFmtId="4" fontId="16" fillId="0" borderId="3" xfId="0" applyNumberFormat="1" applyFont="1" applyBorder="1" applyAlignment="1">
      <alignment horizontal="right"/>
    </xf>
    <xf numFmtId="43" fontId="15" fillId="2" borderId="3" xfId="4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 wrapText="1" indent="1"/>
    </xf>
    <xf numFmtId="43" fontId="31" fillId="4" borderId="7" xfId="4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 indent="1"/>
    </xf>
    <xf numFmtId="2" fontId="22" fillId="2" borderId="3" xfId="0" applyNumberFormat="1" applyFont="1" applyFill="1" applyBorder="1" applyAlignment="1">
      <alignment horizontal="left" vertical="center" wrapText="1" indent="1"/>
    </xf>
    <xf numFmtId="0" fontId="33" fillId="2" borderId="0" xfId="0" applyFont="1" applyFill="1" applyBorder="1" applyAlignment="1">
      <alignment horizontal="left" vertical="center" indent="1"/>
    </xf>
    <xf numFmtId="4" fontId="30" fillId="2" borderId="0" xfId="0" applyNumberFormat="1" applyFont="1" applyFill="1" applyBorder="1" applyAlignment="1">
      <alignment horizontal="right"/>
    </xf>
    <xf numFmtId="4" fontId="17" fillId="0" borderId="0" xfId="0" applyNumberFormat="1" applyFont="1" applyBorder="1" applyAlignment="1">
      <alignment horizontal="right"/>
    </xf>
    <xf numFmtId="43" fontId="15" fillId="2" borderId="3" xfId="4" applyFont="1" applyFill="1" applyBorder="1" applyAlignment="1">
      <alignment horizontal="right"/>
    </xf>
    <xf numFmtId="43" fontId="31" fillId="4" borderId="7" xfId="4" applyFont="1" applyFill="1" applyBorder="1" applyAlignment="1">
      <alignment horizontal="right"/>
    </xf>
    <xf numFmtId="43" fontId="16" fillId="0" borderId="3" xfId="4" applyFont="1" applyBorder="1" applyAlignment="1">
      <alignment vertical="top"/>
    </xf>
    <xf numFmtId="43" fontId="17" fillId="0" borderId="3" xfId="4" applyFont="1" applyBorder="1" applyAlignment="1">
      <alignment vertical="top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4" fontId="15" fillId="2" borderId="3" xfId="0" applyNumberFormat="1" applyFont="1" applyFill="1" applyBorder="1" applyAlignment="1"/>
    <xf numFmtId="4" fontId="16" fillId="0" borderId="3" xfId="0" applyNumberFormat="1" applyFont="1" applyBorder="1" applyAlignment="1"/>
    <xf numFmtId="4" fontId="17" fillId="0" borderId="3" xfId="0" applyNumberFormat="1" applyFont="1" applyBorder="1" applyAlignment="1"/>
    <xf numFmtId="0" fontId="15" fillId="3" borderId="4" xfId="0" applyNumberFormat="1" applyFont="1" applyFill="1" applyBorder="1" applyAlignment="1" applyProtection="1">
      <alignment horizontal="center" vertical="center" wrapText="1"/>
    </xf>
    <xf numFmtId="3" fontId="30" fillId="2" borderId="3" xfId="0" applyNumberFormat="1" applyFont="1" applyFill="1" applyBorder="1" applyAlignment="1">
      <alignment horizontal="right"/>
    </xf>
    <xf numFmtId="0" fontId="17" fillId="0" borderId="3" xfId="0" applyFont="1" applyBorder="1"/>
    <xf numFmtId="0" fontId="33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3" fontId="30" fillId="2" borderId="3" xfId="0" applyNumberFormat="1" applyFont="1" applyFill="1" applyBorder="1" applyAlignment="1" applyProtection="1">
      <alignment horizontal="right" wrapText="1"/>
    </xf>
    <xf numFmtId="0" fontId="22" fillId="2" borderId="3" xfId="0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 indent="1"/>
    </xf>
    <xf numFmtId="0" fontId="33" fillId="2" borderId="3" xfId="0" applyFont="1" applyFill="1" applyBorder="1" applyAlignment="1">
      <alignment horizontal="left" vertical="center" indent="1"/>
    </xf>
    <xf numFmtId="0" fontId="33" fillId="2" borderId="3" xfId="0" applyNumberFormat="1" applyFont="1" applyFill="1" applyBorder="1" applyAlignment="1" applyProtection="1">
      <alignment horizontal="left" vertical="center" wrapText="1" indent="1"/>
    </xf>
    <xf numFmtId="0" fontId="34" fillId="5" borderId="3" xfId="0" applyFont="1" applyFill="1" applyBorder="1" applyAlignment="1">
      <alignment horizontal="left" wrapText="1" indent="1"/>
    </xf>
    <xf numFmtId="43" fontId="34" fillId="5" borderId="3" xfId="4" applyFont="1" applyFill="1" applyBorder="1" applyAlignment="1">
      <alignment horizontal="right" vertical="center" wrapText="1"/>
    </xf>
    <xf numFmtId="4" fontId="34" fillId="5" borderId="3" xfId="0" applyNumberFormat="1" applyFont="1" applyFill="1" applyBorder="1" applyAlignment="1">
      <alignment horizontal="right" vertical="center" wrapText="1"/>
    </xf>
    <xf numFmtId="0" fontId="35" fillId="4" borderId="3" xfId="0" applyFont="1" applyFill="1" applyBorder="1" applyAlignment="1">
      <alignment horizontal="left" wrapText="1" indent="1"/>
    </xf>
    <xf numFmtId="43" fontId="35" fillId="4" borderId="3" xfId="4" applyFont="1" applyFill="1" applyBorder="1" applyAlignment="1">
      <alignment horizontal="right" vertical="center" wrapText="1"/>
    </xf>
    <xf numFmtId="4" fontId="35" fillId="4" borderId="3" xfId="0" applyNumberFormat="1" applyFont="1" applyFill="1" applyBorder="1" applyAlignment="1">
      <alignment horizontal="right" vertical="center" wrapText="1"/>
    </xf>
    <xf numFmtId="0" fontId="35" fillId="4" borderId="3" xfId="0" applyFont="1" applyFill="1" applyBorder="1" applyAlignment="1">
      <alignment horizontal="left" wrapText="1" indent="2"/>
    </xf>
    <xf numFmtId="0" fontId="32" fillId="4" borderId="3" xfId="0" applyFont="1" applyFill="1" applyBorder="1" applyAlignment="1">
      <alignment horizontal="left" wrapText="1" indent="3"/>
    </xf>
    <xf numFmtId="43" fontId="32" fillId="4" borderId="3" xfId="4" applyFont="1" applyFill="1" applyBorder="1" applyAlignment="1">
      <alignment horizontal="right" vertical="center" wrapText="1"/>
    </xf>
    <xf numFmtId="4" fontId="26" fillId="4" borderId="3" xfId="0" applyNumberFormat="1" applyFont="1" applyFill="1" applyBorder="1" applyAlignment="1">
      <alignment horizontal="right" vertical="center" wrapText="1"/>
    </xf>
    <xf numFmtId="0" fontId="32" fillId="4" borderId="3" xfId="0" applyFont="1" applyFill="1" applyBorder="1" applyAlignment="1">
      <alignment horizontal="left" wrapText="1" indent="4"/>
    </xf>
    <xf numFmtId="43" fontId="32" fillId="4" borderId="7" xfId="4" applyFont="1" applyFill="1" applyBorder="1" applyAlignment="1">
      <alignment horizontal="right" wrapText="1" indent="1"/>
    </xf>
    <xf numFmtId="0" fontId="31" fillId="4" borderId="3" xfId="0" applyFont="1" applyFill="1" applyBorder="1" applyAlignment="1">
      <alignment horizontal="left" wrapText="1" indent="5"/>
    </xf>
    <xf numFmtId="43" fontId="31" fillId="4" borderId="7" xfId="4" applyFont="1" applyFill="1" applyBorder="1" applyAlignment="1">
      <alignment horizontal="right" wrapText="1" indent="1"/>
    </xf>
    <xf numFmtId="43" fontId="32" fillId="4" borderId="7" xfId="4" applyFont="1" applyFill="1" applyBorder="1" applyAlignment="1">
      <alignment horizontal="right" wrapText="1"/>
    </xf>
    <xf numFmtId="43" fontId="31" fillId="4" borderId="7" xfId="4" applyFont="1" applyFill="1" applyBorder="1" applyAlignment="1">
      <alignment horizontal="right" wrapText="1"/>
    </xf>
    <xf numFmtId="0" fontId="31" fillId="4" borderId="8" xfId="0" applyFont="1" applyFill="1" applyBorder="1" applyAlignment="1">
      <alignment horizontal="left" wrapText="1" indent="5"/>
    </xf>
    <xf numFmtId="43" fontId="31" fillId="4" borderId="9" xfId="4" applyFont="1" applyFill="1" applyBorder="1" applyAlignment="1">
      <alignment horizontal="right" wrapText="1"/>
    </xf>
    <xf numFmtId="43" fontId="32" fillId="4" borderId="3" xfId="4" applyFont="1" applyFill="1" applyBorder="1" applyAlignment="1">
      <alignment horizontal="right" wrapText="1" indent="1"/>
    </xf>
    <xf numFmtId="43" fontId="31" fillId="4" borderId="3" xfId="4" applyFont="1" applyFill="1" applyBorder="1" applyAlignment="1">
      <alignment horizontal="right" wrapText="1" indent="1"/>
    </xf>
    <xf numFmtId="0" fontId="32" fillId="2" borderId="3" xfId="0" applyFont="1" applyFill="1" applyBorder="1" applyAlignment="1">
      <alignment horizontal="left" wrapText="1" indent="4"/>
    </xf>
    <xf numFmtId="43" fontId="32" fillId="2" borderId="7" xfId="4" applyFont="1" applyFill="1" applyBorder="1" applyAlignment="1">
      <alignment horizontal="right" wrapText="1" indent="1"/>
    </xf>
    <xf numFmtId="0" fontId="31" fillId="2" borderId="3" xfId="0" applyFont="1" applyFill="1" applyBorder="1" applyAlignment="1">
      <alignment horizontal="left" wrapText="1" indent="5"/>
    </xf>
    <xf numFmtId="43" fontId="31" fillId="2" borderId="7" xfId="4" applyFont="1" applyFill="1" applyBorder="1" applyAlignment="1">
      <alignment horizontal="right" wrapText="1" indent="1"/>
    </xf>
    <xf numFmtId="43" fontId="35" fillId="4" borderId="3" xfId="4" applyFont="1" applyFill="1" applyBorder="1" applyAlignment="1">
      <alignment horizontal="center" vertical="center" wrapText="1"/>
    </xf>
    <xf numFmtId="43" fontId="32" fillId="4" borderId="3" xfId="4" applyFont="1" applyFill="1" applyBorder="1" applyAlignment="1">
      <alignment horizontal="center" vertical="center" wrapText="1"/>
    </xf>
    <xf numFmtId="43" fontId="32" fillId="4" borderId="7" xfId="4" applyFont="1" applyFill="1" applyBorder="1" applyAlignment="1">
      <alignment horizontal="center" wrapText="1"/>
    </xf>
    <xf numFmtId="43" fontId="35" fillId="4" borderId="7" xfId="4" applyFont="1" applyFill="1" applyBorder="1" applyAlignment="1">
      <alignment horizontal="right" wrapText="1" indent="1"/>
    </xf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36" fillId="2" borderId="0" xfId="0" applyNumberFormat="1" applyFont="1" applyFill="1" applyBorder="1" applyAlignment="1" applyProtection="1">
      <alignment vertical="center" wrapText="1"/>
    </xf>
    <xf numFmtId="4" fontId="31" fillId="4" borderId="3" xfId="0" applyNumberFormat="1" applyFont="1" applyFill="1" applyBorder="1" applyAlignment="1">
      <alignment wrapText="1"/>
    </xf>
    <xf numFmtId="0" fontId="31" fillId="4" borderId="3" xfId="0" applyFont="1" applyFill="1" applyBorder="1" applyAlignment="1">
      <alignment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0" fontId="26" fillId="2" borderId="5" xfId="0" applyNumberFormat="1" applyFont="1" applyFill="1" applyBorder="1" applyAlignment="1" applyProtection="1">
      <alignment horizontal="left" vertical="center" wrapText="1"/>
    </xf>
    <xf numFmtId="0" fontId="15" fillId="3" borderId="1" xfId="0" quotePrefix="1" applyFont="1" applyFill="1" applyBorder="1" applyAlignment="1">
      <alignment horizontal="left" wrapText="1"/>
    </xf>
    <xf numFmtId="0" fontId="15" fillId="3" borderId="2" xfId="0" quotePrefix="1" applyFont="1" applyFill="1" applyBorder="1" applyAlignment="1">
      <alignment horizontal="left" wrapText="1"/>
    </xf>
    <xf numFmtId="0" fontId="15" fillId="3" borderId="4" xfId="0" quotePrefix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15" fillId="3" borderId="2" xfId="0" quotePrefix="1" applyFont="1" applyFill="1" applyBorder="1" applyAlignment="1">
      <alignment horizontal="left" vertical="center" wrapText="1"/>
    </xf>
    <xf numFmtId="0" fontId="15" fillId="3" borderId="4" xfId="0" quotePrefix="1" applyFont="1" applyFill="1" applyBorder="1" applyAlignment="1">
      <alignment horizontal="left" vertical="center" wrapText="1"/>
    </xf>
    <xf numFmtId="0" fontId="26" fillId="0" borderId="1" xfId="0" quotePrefix="1" applyNumberFormat="1" applyFont="1" applyFill="1" applyBorder="1" applyAlignment="1" applyProtection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left" vertical="center" wrapText="1"/>
    </xf>
    <xf numFmtId="0" fontId="26" fillId="0" borderId="4" xfId="0" quotePrefix="1" applyNumberFormat="1" applyFont="1" applyFill="1" applyBorder="1" applyAlignment="1" applyProtection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29" fillId="0" borderId="1" xfId="0" quotePrefix="1" applyFont="1" applyBorder="1" applyAlignment="1">
      <alignment horizontal="center" vertical="center" wrapText="1"/>
    </xf>
    <xf numFmtId="0" fontId="29" fillId="0" borderId="2" xfId="0" quotePrefix="1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4" xfId="0" quotePrefix="1" applyFont="1" applyBorder="1" applyAlignment="1">
      <alignment horizontal="center" vertical="center" wrapText="1"/>
    </xf>
    <xf numFmtId="0" fontId="25" fillId="2" borderId="6" xfId="0" applyNumberFormat="1" applyFont="1" applyFill="1" applyBorder="1" applyAlignment="1" applyProtection="1">
      <alignment horizontal="center" vertical="center" wrapText="1"/>
    </xf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2" xfId="0" applyNumberFormat="1" applyFont="1" applyFill="1" applyBorder="1" applyAlignment="1" applyProtection="1">
      <alignment horizontal="left" vertical="center" wrapText="1"/>
    </xf>
    <xf numFmtId="0" fontId="26" fillId="3" borderId="4" xfId="0" applyNumberFormat="1" applyFont="1" applyFill="1" applyBorder="1" applyAlignment="1" applyProtection="1">
      <alignment horizontal="left" vertical="center" wrapText="1"/>
    </xf>
    <xf numFmtId="0" fontId="26" fillId="0" borderId="1" xfId="0" quotePrefix="1" applyFont="1" applyFill="1" applyBorder="1" applyAlignment="1">
      <alignment horizontal="left" vertical="center"/>
    </xf>
    <xf numFmtId="0" fontId="26" fillId="0" borderId="2" xfId="0" quotePrefix="1" applyFont="1" applyFill="1" applyBorder="1" applyAlignment="1">
      <alignment horizontal="left" vertical="center"/>
    </xf>
    <xf numFmtId="0" fontId="26" fillId="0" borderId="4" xfId="0" quotePrefix="1" applyFont="1" applyFill="1" applyBorder="1" applyAlignment="1">
      <alignment horizontal="left" vertical="center"/>
    </xf>
    <xf numFmtId="0" fontId="29" fillId="0" borderId="1" xfId="0" quotePrefix="1" applyFont="1" applyBorder="1" applyAlignment="1">
      <alignment horizontal="center" wrapText="1"/>
    </xf>
    <xf numFmtId="0" fontId="29" fillId="0" borderId="2" xfId="0" quotePrefix="1" applyFont="1" applyBorder="1" applyAlignment="1">
      <alignment horizontal="center" wrapText="1"/>
    </xf>
    <xf numFmtId="0" fontId="29" fillId="0" borderId="4" xfId="0" quotePrefix="1" applyFont="1" applyBorder="1" applyAlignment="1">
      <alignment horizontal="center" wrapText="1"/>
    </xf>
    <xf numFmtId="0" fontId="26" fillId="0" borderId="1" xfId="0" quotePrefix="1" applyFont="1" applyBorder="1" applyAlignment="1">
      <alignment horizontal="left" vertical="center"/>
    </xf>
    <xf numFmtId="0" fontId="26" fillId="0" borderId="2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left" vertical="center"/>
    </xf>
    <xf numFmtId="0" fontId="26" fillId="3" borderId="1" xfId="0" quotePrefix="1" applyNumberFormat="1" applyFont="1" applyFill="1" applyBorder="1" applyAlignment="1" applyProtection="1">
      <alignment horizontal="left" vertical="center" wrapText="1"/>
    </xf>
    <xf numFmtId="0" fontId="26" fillId="3" borderId="2" xfId="0" quotePrefix="1" applyNumberFormat="1" applyFont="1" applyFill="1" applyBorder="1" applyAlignment="1" applyProtection="1">
      <alignment horizontal="left" vertical="center" wrapText="1"/>
    </xf>
    <xf numFmtId="0" fontId="26" fillId="3" borderId="4" xfId="0" quotePrefix="1" applyNumberFormat="1" applyFont="1" applyFill="1" applyBorder="1" applyAlignment="1" applyProtection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37" fillId="2" borderId="0" xfId="0" applyFont="1" applyFill="1" applyAlignment="1">
      <alignment horizontal="center"/>
    </xf>
  </cellXfs>
  <cellStyles count="5">
    <cellStyle name="Comma" xfId="4" builtinId="3"/>
    <cellStyle name="Normal" xfId="0" builtinId="0"/>
    <cellStyle name="Normalno 2" xfId="2"/>
    <cellStyle name="Normalno 2 2" xfId="3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"/>
  <sheetViews>
    <sheetView showGridLines="0" tabSelected="1" zoomScale="106" zoomScaleNormal="106" workbookViewId="0">
      <selection activeCell="B4" sqref="B4"/>
    </sheetView>
  </sheetViews>
  <sheetFormatPr defaultRowHeight="15"/>
  <cols>
    <col min="1" max="1" width="3.7109375" customWidth="1"/>
    <col min="6" max="6" width="25.28515625" customWidth="1"/>
    <col min="7" max="7" width="19.42578125" customWidth="1"/>
    <col min="8" max="8" width="17.85546875" customWidth="1"/>
    <col min="9" max="9" width="16.5703125" customWidth="1"/>
    <col min="10" max="10" width="17" customWidth="1"/>
    <col min="11" max="11" width="8.7109375" customWidth="1"/>
    <col min="12" max="12" width="9.140625" customWidth="1"/>
    <col min="13" max="13" width="5.140625" customWidth="1"/>
  </cols>
  <sheetData>
    <row r="1" spans="1:13" ht="18.75" customHeight="1">
      <c r="A1" s="28"/>
      <c r="B1" s="28" t="s">
        <v>214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5" customHeight="1">
      <c r="A2" s="28"/>
      <c r="B2" s="28" t="s">
        <v>215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5" customHeight="1">
      <c r="A3" s="28"/>
      <c r="B3" s="29" t="s">
        <v>211</v>
      </c>
      <c r="C3" s="30"/>
      <c r="D3" s="30"/>
      <c r="E3" s="28"/>
      <c r="F3" s="28"/>
      <c r="G3" s="28"/>
      <c r="H3" s="28"/>
      <c r="I3" s="28"/>
      <c r="J3" s="28"/>
      <c r="K3" s="28"/>
      <c r="L3" s="28"/>
    </row>
    <row r="4" spans="1:13" ht="15" customHeight="1">
      <c r="A4" s="28"/>
      <c r="B4" s="29" t="s">
        <v>216</v>
      </c>
      <c r="C4" s="30"/>
      <c r="D4" s="30"/>
      <c r="E4" s="28"/>
      <c r="F4" s="28"/>
      <c r="G4" s="28"/>
      <c r="H4" s="28"/>
      <c r="I4" s="28"/>
      <c r="J4" s="28"/>
      <c r="K4" s="28"/>
      <c r="L4" s="28"/>
    </row>
    <row r="5" spans="1:13" ht="15" customHeight="1">
      <c r="A5" s="28"/>
      <c r="B5" s="31" t="s">
        <v>192</v>
      </c>
      <c r="C5" s="30"/>
      <c r="D5" s="30"/>
      <c r="E5" s="28"/>
      <c r="F5" s="28"/>
      <c r="G5" s="28"/>
      <c r="H5" s="28"/>
      <c r="I5" s="28"/>
      <c r="J5" s="28"/>
      <c r="K5" s="28"/>
      <c r="L5" s="28"/>
    </row>
    <row r="6" spans="1:13" ht="1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</row>
    <row r="7" spans="1:13" ht="15" customHeight="1">
      <c r="A7" s="32"/>
      <c r="B7" s="154" t="s">
        <v>212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3" ht="15" customHeight="1">
      <c r="A8" s="28"/>
      <c r="B8" s="31"/>
      <c r="C8" s="30"/>
      <c r="D8" s="30"/>
      <c r="E8" s="28"/>
      <c r="F8" s="28"/>
      <c r="G8" s="28"/>
      <c r="H8" s="28"/>
      <c r="I8" s="28"/>
      <c r="J8" s="28"/>
      <c r="K8" s="28"/>
      <c r="L8" s="28"/>
    </row>
    <row r="9" spans="1:13" ht="42" customHeight="1">
      <c r="A9" s="28"/>
      <c r="B9" s="178" t="s">
        <v>213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6"/>
    </row>
    <row r="10" spans="1:13" ht="18" customHeight="1">
      <c r="A10" s="28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2"/>
    </row>
    <row r="11" spans="1:13" ht="15.75" customHeight="1">
      <c r="A11" s="28"/>
      <c r="B11" s="178" t="s">
        <v>11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5"/>
    </row>
    <row r="12" spans="1:13" ht="18.75">
      <c r="A12" s="28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3"/>
    </row>
    <row r="13" spans="1:13" ht="18" customHeight="1">
      <c r="A13" s="28"/>
      <c r="B13" s="178" t="s">
        <v>56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4"/>
    </row>
    <row r="14" spans="1:13" ht="18" customHeight="1">
      <c r="A14" s="2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4"/>
    </row>
    <row r="15" spans="1:13" ht="18" customHeight="1">
      <c r="A15" s="28"/>
      <c r="B15" s="158" t="s">
        <v>64</v>
      </c>
      <c r="C15" s="158"/>
      <c r="D15" s="158"/>
      <c r="E15" s="158"/>
      <c r="F15" s="158"/>
      <c r="G15" s="33"/>
      <c r="H15" s="34"/>
      <c r="I15" s="34"/>
      <c r="J15" s="34"/>
      <c r="K15" s="35"/>
      <c r="L15" s="35"/>
    </row>
    <row r="16" spans="1:13" ht="42.75" customHeight="1">
      <c r="A16" s="28"/>
      <c r="B16" s="174" t="s">
        <v>7</v>
      </c>
      <c r="C16" s="175"/>
      <c r="D16" s="175"/>
      <c r="E16" s="175"/>
      <c r="F16" s="176"/>
      <c r="G16" s="36" t="s">
        <v>202</v>
      </c>
      <c r="H16" s="36" t="s">
        <v>66</v>
      </c>
      <c r="I16" s="36" t="s">
        <v>67</v>
      </c>
      <c r="J16" s="36" t="s">
        <v>203</v>
      </c>
      <c r="K16" s="36" t="s">
        <v>26</v>
      </c>
      <c r="L16" s="36" t="s">
        <v>26</v>
      </c>
    </row>
    <row r="17" spans="1:49">
      <c r="A17" s="28"/>
      <c r="B17" s="185">
        <v>1</v>
      </c>
      <c r="C17" s="186"/>
      <c r="D17" s="186"/>
      <c r="E17" s="186"/>
      <c r="F17" s="187"/>
      <c r="G17" s="37">
        <v>2</v>
      </c>
      <c r="H17" s="38">
        <v>3</v>
      </c>
      <c r="I17" s="38">
        <v>4</v>
      </c>
      <c r="J17" s="38">
        <v>5</v>
      </c>
      <c r="K17" s="38" t="s">
        <v>38</v>
      </c>
      <c r="L17" s="38" t="s">
        <v>39</v>
      </c>
    </row>
    <row r="18" spans="1:49" ht="15" customHeight="1">
      <c r="A18" s="28"/>
      <c r="B18" s="155" t="s">
        <v>28</v>
      </c>
      <c r="C18" s="156"/>
      <c r="D18" s="156"/>
      <c r="E18" s="156"/>
      <c r="F18" s="157"/>
      <c r="G18" s="39">
        <v>1578376.35</v>
      </c>
      <c r="H18" s="40">
        <v>1776319</v>
      </c>
      <c r="I18" s="40">
        <v>1776319</v>
      </c>
      <c r="J18" s="40">
        <v>1571848.57</v>
      </c>
      <c r="K18" s="40">
        <f>J18/G18*100</f>
        <v>99.586424365773098</v>
      </c>
      <c r="L18" s="40">
        <f>J18/I18*100</f>
        <v>88.489092893787657</v>
      </c>
    </row>
    <row r="19" spans="1:49">
      <c r="A19" s="28"/>
      <c r="B19" s="182" t="s">
        <v>27</v>
      </c>
      <c r="C19" s="183"/>
      <c r="D19" s="183"/>
      <c r="E19" s="183"/>
      <c r="F19" s="184"/>
      <c r="G19" s="39"/>
      <c r="H19" s="40"/>
      <c r="I19" s="40"/>
      <c r="J19" s="40"/>
      <c r="K19" s="40"/>
      <c r="L19" s="40"/>
    </row>
    <row r="20" spans="1:49" ht="15" customHeight="1">
      <c r="A20" s="28"/>
      <c r="B20" s="179" t="s">
        <v>0</v>
      </c>
      <c r="C20" s="180"/>
      <c r="D20" s="180"/>
      <c r="E20" s="180"/>
      <c r="F20" s="181"/>
      <c r="G20" s="41">
        <f>G18+G19</f>
        <v>1578376.35</v>
      </c>
      <c r="H20" s="41">
        <f t="shared" ref="H20:L20" si="0">H18+H19</f>
        <v>1776319</v>
      </c>
      <c r="I20" s="41">
        <f t="shared" si="0"/>
        <v>1776319</v>
      </c>
      <c r="J20" s="41">
        <f t="shared" si="0"/>
        <v>1571848.57</v>
      </c>
      <c r="K20" s="41">
        <f t="shared" si="0"/>
        <v>99.586424365773098</v>
      </c>
      <c r="L20" s="41">
        <f t="shared" si="0"/>
        <v>88.489092893787657</v>
      </c>
    </row>
    <row r="21" spans="1:49" ht="15" customHeight="1">
      <c r="A21" s="28"/>
      <c r="B21" s="167" t="s">
        <v>29</v>
      </c>
      <c r="C21" s="168"/>
      <c r="D21" s="168"/>
      <c r="E21" s="168"/>
      <c r="F21" s="169"/>
      <c r="G21" s="42">
        <v>1623587.55</v>
      </c>
      <c r="H21" s="40">
        <v>1770099</v>
      </c>
      <c r="I21" s="40">
        <v>1770099</v>
      </c>
      <c r="J21" s="40">
        <v>1770220.77</v>
      </c>
      <c r="K21" s="43">
        <f>J21/G21*100</f>
        <v>109.03143289069936</v>
      </c>
      <c r="L21" s="43">
        <f>J21/I21*100</f>
        <v>100.00687927624388</v>
      </c>
    </row>
    <row r="22" spans="1:49">
      <c r="A22" s="28"/>
      <c r="B22" s="188" t="s">
        <v>30</v>
      </c>
      <c r="C22" s="189"/>
      <c r="D22" s="189"/>
      <c r="E22" s="189"/>
      <c r="F22" s="190"/>
      <c r="G22" s="39">
        <v>7895.78</v>
      </c>
      <c r="H22" s="44">
        <v>6220</v>
      </c>
      <c r="I22" s="44">
        <v>6220</v>
      </c>
      <c r="J22" s="44">
        <v>6455</v>
      </c>
      <c r="K22" s="43">
        <f>J22/G22*100</f>
        <v>81.752531098890799</v>
      </c>
      <c r="L22" s="43">
        <f>J22/I22*100</f>
        <v>103.7781350482315</v>
      </c>
    </row>
    <row r="23" spans="1:49">
      <c r="A23" s="28"/>
      <c r="B23" s="45" t="s">
        <v>1</v>
      </c>
      <c r="C23" s="46"/>
      <c r="D23" s="46"/>
      <c r="E23" s="46"/>
      <c r="F23" s="46"/>
      <c r="G23" s="41">
        <f>G21+G22</f>
        <v>1631483.33</v>
      </c>
      <c r="H23" s="41">
        <f t="shared" ref="H23:J23" si="1">H21+H22</f>
        <v>1776319</v>
      </c>
      <c r="I23" s="41">
        <f t="shared" si="1"/>
        <v>1776319</v>
      </c>
      <c r="J23" s="41">
        <f t="shared" si="1"/>
        <v>1776675.77</v>
      </c>
      <c r="K23" s="47">
        <f>J23/G23*100</f>
        <v>108.89941302679445</v>
      </c>
      <c r="L23" s="47">
        <f>J23/I23*100</f>
        <v>100.02008479332822</v>
      </c>
    </row>
    <row r="24" spans="1:49" ht="15" customHeight="1">
      <c r="A24" s="28"/>
      <c r="B24" s="191" t="s">
        <v>2</v>
      </c>
      <c r="C24" s="192"/>
      <c r="D24" s="192"/>
      <c r="E24" s="192"/>
      <c r="F24" s="193"/>
      <c r="G24" s="48">
        <f>G20-G23</f>
        <v>-53106.979999999981</v>
      </c>
      <c r="H24" s="48">
        <f t="shared" ref="H24:J24" si="2">H20-H23</f>
        <v>0</v>
      </c>
      <c r="I24" s="48">
        <f t="shared" si="2"/>
        <v>0</v>
      </c>
      <c r="J24" s="48">
        <f t="shared" si="2"/>
        <v>-204827.19999999995</v>
      </c>
      <c r="K24" s="49">
        <f>J24/G24*100</f>
        <v>385.68790769123007</v>
      </c>
      <c r="L24" s="49"/>
    </row>
    <row r="25" spans="1:49" ht="18.75">
      <c r="A25" s="28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"/>
    </row>
    <row r="26" spans="1:49" ht="18" customHeight="1">
      <c r="A26" s="28"/>
      <c r="B26" s="158" t="s">
        <v>61</v>
      </c>
      <c r="C26" s="158"/>
      <c r="D26" s="158"/>
      <c r="E26" s="158"/>
      <c r="F26" s="158"/>
      <c r="G26" s="33"/>
      <c r="H26" s="34"/>
      <c r="I26" s="34"/>
      <c r="J26" s="34"/>
      <c r="K26" s="35"/>
      <c r="L26" s="35"/>
      <c r="M26" s="1"/>
    </row>
    <row r="27" spans="1:49" ht="48" customHeight="1">
      <c r="A27" s="28"/>
      <c r="B27" s="174" t="s">
        <v>7</v>
      </c>
      <c r="C27" s="175"/>
      <c r="D27" s="175"/>
      <c r="E27" s="175"/>
      <c r="F27" s="176"/>
      <c r="G27" s="36" t="s">
        <v>202</v>
      </c>
      <c r="H27" s="36" t="s">
        <v>66</v>
      </c>
      <c r="I27" s="36" t="s">
        <v>67</v>
      </c>
      <c r="J27" s="36" t="s">
        <v>203</v>
      </c>
      <c r="K27" s="36" t="s">
        <v>26</v>
      </c>
      <c r="L27" s="36" t="s">
        <v>26</v>
      </c>
    </row>
    <row r="28" spans="1:49">
      <c r="A28" s="28"/>
      <c r="B28" s="171">
        <v>1</v>
      </c>
      <c r="C28" s="172"/>
      <c r="D28" s="172"/>
      <c r="E28" s="172"/>
      <c r="F28" s="173"/>
      <c r="G28" s="50">
        <v>2</v>
      </c>
      <c r="H28" s="38">
        <v>3</v>
      </c>
      <c r="I28" s="38">
        <v>4</v>
      </c>
      <c r="J28" s="38">
        <v>5</v>
      </c>
      <c r="K28" s="38" t="s">
        <v>38</v>
      </c>
      <c r="L28" s="38" t="s">
        <v>39</v>
      </c>
    </row>
    <row r="29" spans="1:49" ht="15.75" customHeight="1">
      <c r="A29" s="28"/>
      <c r="B29" s="155" t="s">
        <v>31</v>
      </c>
      <c r="C29" s="156"/>
      <c r="D29" s="156"/>
      <c r="E29" s="156"/>
      <c r="F29" s="157"/>
      <c r="G29" s="51"/>
      <c r="H29" s="52"/>
      <c r="I29" s="52"/>
      <c r="J29" s="52"/>
      <c r="K29" s="52"/>
      <c r="L29" s="52"/>
    </row>
    <row r="30" spans="1:49" ht="15" customHeight="1">
      <c r="A30" s="28"/>
      <c r="B30" s="155" t="s">
        <v>32</v>
      </c>
      <c r="C30" s="156"/>
      <c r="D30" s="156"/>
      <c r="E30" s="156"/>
      <c r="F30" s="157"/>
      <c r="G30" s="42"/>
      <c r="H30" s="52"/>
      <c r="I30" s="52"/>
      <c r="J30" s="52"/>
      <c r="K30" s="52"/>
      <c r="L30" s="52"/>
    </row>
    <row r="31" spans="1:49" ht="15" customHeight="1">
      <c r="A31" s="28"/>
      <c r="B31" s="159" t="s">
        <v>55</v>
      </c>
      <c r="C31" s="160"/>
      <c r="D31" s="160"/>
      <c r="E31" s="160"/>
      <c r="F31" s="161"/>
      <c r="G31" s="53"/>
      <c r="H31" s="54"/>
      <c r="I31" s="54"/>
      <c r="J31" s="54"/>
      <c r="K31" s="54"/>
      <c r="L31" s="54"/>
    </row>
    <row r="32" spans="1:49" s="10" customFormat="1" ht="15" customHeight="1">
      <c r="A32" s="28"/>
      <c r="B32" s="155" t="s">
        <v>17</v>
      </c>
      <c r="C32" s="156"/>
      <c r="D32" s="156"/>
      <c r="E32" s="156"/>
      <c r="F32" s="157"/>
      <c r="G32" s="42">
        <v>114409.07</v>
      </c>
      <c r="H32" s="44"/>
      <c r="I32" s="44"/>
      <c r="J32" s="44">
        <v>61302.09</v>
      </c>
      <c r="K32" s="44">
        <f>J32/G32*100</f>
        <v>53.581494893717775</v>
      </c>
      <c r="L32" s="44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10" customFormat="1" ht="15" customHeight="1">
      <c r="A33" s="28"/>
      <c r="B33" s="155" t="s">
        <v>60</v>
      </c>
      <c r="C33" s="156"/>
      <c r="D33" s="156"/>
      <c r="E33" s="156"/>
      <c r="F33" s="157"/>
      <c r="G33" s="42">
        <v>61302.09</v>
      </c>
      <c r="H33" s="44"/>
      <c r="I33" s="44"/>
      <c r="J33" s="44">
        <v>-204827.2</v>
      </c>
      <c r="K33" s="44">
        <f>J33/G33*100</f>
        <v>-334.12759662843473</v>
      </c>
      <c r="L33" s="44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14" customFormat="1" ht="15" customHeight="1">
      <c r="A34" s="55"/>
      <c r="B34" s="159" t="s">
        <v>62</v>
      </c>
      <c r="C34" s="160"/>
      <c r="D34" s="160"/>
      <c r="E34" s="160"/>
      <c r="F34" s="161"/>
      <c r="G34" s="53"/>
      <c r="H34" s="56"/>
      <c r="I34" s="56"/>
      <c r="J34" s="56"/>
      <c r="K34" s="56"/>
      <c r="L34" s="56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1:49" ht="15" customHeight="1">
      <c r="A35" s="28"/>
      <c r="B35" s="164" t="s">
        <v>63</v>
      </c>
      <c r="C35" s="165"/>
      <c r="D35" s="165"/>
      <c r="E35" s="165"/>
      <c r="F35" s="166"/>
      <c r="G35" s="57">
        <f>G24+G32</f>
        <v>61302.090000000026</v>
      </c>
      <c r="H35" s="47">
        <v>0</v>
      </c>
      <c r="I35" s="47">
        <v>0</v>
      </c>
      <c r="J35" s="47">
        <f>J24+J32</f>
        <v>-143525.10999999996</v>
      </c>
      <c r="K35" s="47">
        <f>J35/G35*100</f>
        <v>-234.12759662843453</v>
      </c>
      <c r="L35" s="47"/>
    </row>
    <row r="37" spans="1:49"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</row>
    <row r="38" spans="1:49" ht="15" customHeight="1"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</row>
    <row r="39" spans="1:49" ht="36.75" customHeight="1"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</row>
    <row r="40" spans="1:49" ht="15" customHeight="1"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</row>
    <row r="41" spans="1:49"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</row>
    <row r="45" spans="1:49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</sheetData>
  <mergeCells count="31">
    <mergeCell ref="A6:L6"/>
    <mergeCell ref="B29:F29"/>
    <mergeCell ref="B28:F28"/>
    <mergeCell ref="B27:F27"/>
    <mergeCell ref="B25:L25"/>
    <mergeCell ref="B14:L14"/>
    <mergeCell ref="B13:L13"/>
    <mergeCell ref="B11:L11"/>
    <mergeCell ref="B9:L9"/>
    <mergeCell ref="B20:F20"/>
    <mergeCell ref="B18:F18"/>
    <mergeCell ref="B19:F19"/>
    <mergeCell ref="B16:F16"/>
    <mergeCell ref="B17:F17"/>
    <mergeCell ref="B22:F22"/>
    <mergeCell ref="B24:F24"/>
    <mergeCell ref="B45:L45"/>
    <mergeCell ref="B7:L7"/>
    <mergeCell ref="B33:F33"/>
    <mergeCell ref="B32:F32"/>
    <mergeCell ref="B26:F26"/>
    <mergeCell ref="B31:F31"/>
    <mergeCell ref="B34:F34"/>
    <mergeCell ref="B38:L39"/>
    <mergeCell ref="B40:L41"/>
    <mergeCell ref="B30:F30"/>
    <mergeCell ref="B35:F35"/>
    <mergeCell ref="B21:F21"/>
    <mergeCell ref="B15:F15"/>
    <mergeCell ref="B10:L10"/>
    <mergeCell ref="B12:L12"/>
  </mergeCells>
  <pageMargins left="0.7" right="0.7" top="0.75" bottom="0.75" header="0.3" footer="0.3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showGridLines="0" zoomScale="90" zoomScaleNormal="90" workbookViewId="0">
      <selection activeCell="B3" sqref="B3:L3"/>
    </sheetView>
  </sheetViews>
  <sheetFormatPr defaultRowHeight="15"/>
  <cols>
    <col min="1" max="1" width="1.42578125" style="17" customWidth="1"/>
    <col min="2" max="3" width="3.85546875" style="17" customWidth="1"/>
    <col min="4" max="4" width="5.28515625" style="17" customWidth="1"/>
    <col min="5" max="5" width="5.85546875" style="17" customWidth="1"/>
    <col min="6" max="6" width="34.140625" style="17" customWidth="1"/>
    <col min="7" max="7" width="16.5703125" style="17" customWidth="1"/>
    <col min="8" max="8" width="16.42578125" style="17" customWidth="1"/>
    <col min="9" max="9" width="16.28515625" style="17" customWidth="1"/>
    <col min="10" max="10" width="16.7109375" style="17" customWidth="1"/>
    <col min="11" max="11" width="14" style="17" customWidth="1"/>
    <col min="12" max="12" width="10.5703125" style="26" customWidth="1"/>
  </cols>
  <sheetData>
    <row r="1" spans="2:13"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2:13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2:13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2:13" ht="15.75">
      <c r="B4" s="178" t="s">
        <v>58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2:13" ht="15.7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2:13" ht="15.75">
      <c r="B6" s="178" t="s">
        <v>40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2:13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</row>
    <row r="8" spans="2:13" ht="38.25">
      <c r="B8" s="195" t="s">
        <v>7</v>
      </c>
      <c r="C8" s="196"/>
      <c r="D8" s="196"/>
      <c r="E8" s="196"/>
      <c r="F8" s="197"/>
      <c r="G8" s="58" t="s">
        <v>202</v>
      </c>
      <c r="H8" s="58" t="s">
        <v>66</v>
      </c>
      <c r="I8" s="58" t="s">
        <v>67</v>
      </c>
      <c r="J8" s="58" t="s">
        <v>203</v>
      </c>
      <c r="K8" s="58" t="s">
        <v>26</v>
      </c>
      <c r="L8" s="58" t="s">
        <v>26</v>
      </c>
      <c r="M8" s="21"/>
    </row>
    <row r="9" spans="2:13">
      <c r="B9" s="195">
        <v>1</v>
      </c>
      <c r="C9" s="196"/>
      <c r="D9" s="196"/>
      <c r="E9" s="196"/>
      <c r="F9" s="197"/>
      <c r="G9" s="58">
        <v>2</v>
      </c>
      <c r="H9" s="58">
        <v>3</v>
      </c>
      <c r="I9" s="58">
        <v>4</v>
      </c>
      <c r="J9" s="58">
        <v>5</v>
      </c>
      <c r="K9" s="58" t="s">
        <v>38</v>
      </c>
      <c r="L9" s="58" t="s">
        <v>39</v>
      </c>
      <c r="M9" s="21"/>
    </row>
    <row r="10" spans="2:13">
      <c r="B10" s="59"/>
      <c r="C10" s="59"/>
      <c r="D10" s="59"/>
      <c r="E10" s="59"/>
      <c r="F10" s="59" t="s">
        <v>54</v>
      </c>
      <c r="G10" s="60">
        <f>G11</f>
        <v>1578376.3499999999</v>
      </c>
      <c r="H10" s="60">
        <f>H11</f>
        <v>1776319</v>
      </c>
      <c r="I10" s="60">
        <f t="shared" ref="I10:J10" si="0">I11</f>
        <v>1776319</v>
      </c>
      <c r="J10" s="60">
        <f t="shared" si="0"/>
        <v>1571848.5699999998</v>
      </c>
      <c r="K10" s="61">
        <f>J10/G10*100</f>
        <v>99.586424365773098</v>
      </c>
      <c r="L10" s="62">
        <f>J10/I10*100</f>
        <v>88.489092893787642</v>
      </c>
      <c r="M10" s="21"/>
    </row>
    <row r="11" spans="2:13">
      <c r="B11" s="59">
        <v>6</v>
      </c>
      <c r="C11" s="59"/>
      <c r="D11" s="59"/>
      <c r="E11" s="59"/>
      <c r="F11" s="59" t="s">
        <v>3</v>
      </c>
      <c r="G11" s="60">
        <f>G12+G20+G23+G28+G32</f>
        <v>1578376.3499999999</v>
      </c>
      <c r="H11" s="60">
        <f>H12+H20+H23+H28+H32</f>
        <v>1776319</v>
      </c>
      <c r="I11" s="60">
        <f>I12+I20+I23+I28+I32</f>
        <v>1776319</v>
      </c>
      <c r="J11" s="60">
        <f>J12+J20+J23+J28+J32</f>
        <v>1571848.5699999998</v>
      </c>
      <c r="K11" s="61">
        <f t="shared" ref="K11:K34" si="1">J11/G11*100</f>
        <v>99.586424365773098</v>
      </c>
      <c r="L11" s="62">
        <f t="shared" ref="L11:L34" si="2">J11/I11*100</f>
        <v>88.489092893787642</v>
      </c>
      <c r="M11" s="21"/>
    </row>
    <row r="12" spans="2:13" ht="25.5">
      <c r="B12" s="59"/>
      <c r="C12" s="59">
        <v>63</v>
      </c>
      <c r="D12" s="59"/>
      <c r="E12" s="59"/>
      <c r="F12" s="59" t="s">
        <v>15</v>
      </c>
      <c r="G12" s="60">
        <f>G15+G18+G13</f>
        <v>1442370.77</v>
      </c>
      <c r="H12" s="60">
        <f t="shared" ref="H12:J12" si="3">H15+H18+H13</f>
        <v>1646116</v>
      </c>
      <c r="I12" s="60">
        <f t="shared" si="3"/>
        <v>1646116</v>
      </c>
      <c r="J12" s="60">
        <f t="shared" si="3"/>
        <v>1442102.8599999999</v>
      </c>
      <c r="K12" s="61">
        <f t="shared" si="1"/>
        <v>99.981425718991787</v>
      </c>
      <c r="L12" s="62">
        <f t="shared" si="2"/>
        <v>87.606393474092954</v>
      </c>
      <c r="M12" s="21"/>
    </row>
    <row r="13" spans="2:13" ht="25.5">
      <c r="B13" s="59"/>
      <c r="C13" s="59"/>
      <c r="D13" s="63">
        <v>632</v>
      </c>
      <c r="E13" s="63"/>
      <c r="F13" s="63" t="s">
        <v>193</v>
      </c>
      <c r="G13" s="64">
        <f>G14</f>
        <v>0</v>
      </c>
      <c r="H13" s="64">
        <f t="shared" ref="H13:J13" si="4">H14</f>
        <v>3000</v>
      </c>
      <c r="I13" s="64">
        <f t="shared" si="4"/>
        <v>3000</v>
      </c>
      <c r="J13" s="64">
        <f t="shared" si="4"/>
        <v>0</v>
      </c>
      <c r="K13" s="65"/>
      <c r="L13" s="66"/>
      <c r="M13" s="21"/>
    </row>
    <row r="14" spans="2:13" ht="25.5">
      <c r="B14" s="59"/>
      <c r="C14" s="59"/>
      <c r="D14" s="63"/>
      <c r="E14" s="63">
        <v>6321</v>
      </c>
      <c r="F14" s="63" t="s">
        <v>194</v>
      </c>
      <c r="G14" s="64"/>
      <c r="H14" s="64">
        <v>3000</v>
      </c>
      <c r="I14" s="64">
        <v>3000</v>
      </c>
      <c r="J14" s="64"/>
      <c r="K14" s="65"/>
      <c r="L14" s="66"/>
      <c r="M14" s="21"/>
    </row>
    <row r="15" spans="2:13" ht="25.5">
      <c r="B15" s="67"/>
      <c r="C15" s="67"/>
      <c r="D15" s="67">
        <v>636</v>
      </c>
      <c r="E15" s="67"/>
      <c r="F15" s="68" t="s">
        <v>69</v>
      </c>
      <c r="G15" s="64">
        <f>G16+G17</f>
        <v>1316431.17</v>
      </c>
      <c r="H15" s="64">
        <f t="shared" ref="H15:J15" si="5">H16+H17</f>
        <v>1520473</v>
      </c>
      <c r="I15" s="64">
        <f t="shared" si="5"/>
        <v>1520473</v>
      </c>
      <c r="J15" s="64">
        <f t="shared" si="5"/>
        <v>1411430.46</v>
      </c>
      <c r="K15" s="65">
        <f t="shared" si="1"/>
        <v>107.21642666665207</v>
      </c>
      <c r="L15" s="66">
        <f t="shared" si="2"/>
        <v>92.828380379000478</v>
      </c>
      <c r="M15" s="21"/>
    </row>
    <row r="16" spans="2:13" ht="38.25">
      <c r="B16" s="67"/>
      <c r="C16" s="67"/>
      <c r="D16" s="67"/>
      <c r="E16" s="67">
        <v>6361</v>
      </c>
      <c r="F16" s="68" t="s">
        <v>70</v>
      </c>
      <c r="G16" s="64">
        <v>1316431.17</v>
      </c>
      <c r="H16" s="64">
        <v>1519973</v>
      </c>
      <c r="I16" s="64">
        <v>1519973</v>
      </c>
      <c r="J16" s="65">
        <v>1410890.46</v>
      </c>
      <c r="K16" s="65">
        <f t="shared" si="1"/>
        <v>107.17540667166064</v>
      </c>
      <c r="L16" s="66">
        <f t="shared" si="2"/>
        <v>92.823389625999937</v>
      </c>
      <c r="M16" s="21"/>
    </row>
    <row r="17" spans="2:13" ht="38.25">
      <c r="B17" s="67"/>
      <c r="C17" s="67"/>
      <c r="D17" s="67"/>
      <c r="E17" s="67">
        <v>6362</v>
      </c>
      <c r="F17" s="68" t="s">
        <v>71</v>
      </c>
      <c r="G17" s="64">
        <v>0</v>
      </c>
      <c r="H17" s="64">
        <v>500</v>
      </c>
      <c r="I17" s="64">
        <v>500</v>
      </c>
      <c r="J17" s="65">
        <v>540</v>
      </c>
      <c r="K17" s="65"/>
      <c r="L17" s="66">
        <f t="shared" si="2"/>
        <v>108</v>
      </c>
      <c r="M17" s="21"/>
    </row>
    <row r="18" spans="2:13" ht="25.5">
      <c r="B18" s="67"/>
      <c r="C18" s="67"/>
      <c r="D18" s="67">
        <v>638</v>
      </c>
      <c r="E18" s="67"/>
      <c r="F18" s="68" t="s">
        <v>72</v>
      </c>
      <c r="G18" s="64">
        <f>G19</f>
        <v>125939.6</v>
      </c>
      <c r="H18" s="64">
        <f t="shared" ref="H18:J18" si="6">H19</f>
        <v>122643</v>
      </c>
      <c r="I18" s="64">
        <f t="shared" si="6"/>
        <v>122643</v>
      </c>
      <c r="J18" s="64">
        <f t="shared" si="6"/>
        <v>30672.400000000001</v>
      </c>
      <c r="K18" s="65">
        <f t="shared" si="1"/>
        <v>24.354849467522527</v>
      </c>
      <c r="L18" s="66">
        <f t="shared" si="2"/>
        <v>25.009499115318444</v>
      </c>
      <c r="M18" s="21"/>
    </row>
    <row r="19" spans="2:13" ht="25.5">
      <c r="B19" s="67"/>
      <c r="C19" s="67"/>
      <c r="D19" s="67"/>
      <c r="E19" s="67">
        <v>6381</v>
      </c>
      <c r="F19" s="68" t="s">
        <v>73</v>
      </c>
      <c r="G19" s="64">
        <v>125939.6</v>
      </c>
      <c r="H19" s="64">
        <v>122643</v>
      </c>
      <c r="I19" s="64">
        <v>122643</v>
      </c>
      <c r="J19" s="65">
        <v>30672.400000000001</v>
      </c>
      <c r="K19" s="65">
        <f t="shared" si="1"/>
        <v>24.354849467522527</v>
      </c>
      <c r="L19" s="66">
        <f t="shared" si="2"/>
        <v>25.009499115318444</v>
      </c>
      <c r="M19" s="21"/>
    </row>
    <row r="20" spans="2:13">
      <c r="B20" s="67"/>
      <c r="C20" s="69">
        <v>64</v>
      </c>
      <c r="D20" s="69"/>
      <c r="E20" s="69"/>
      <c r="F20" s="70" t="s">
        <v>74</v>
      </c>
      <c r="G20" s="60">
        <f>G21</f>
        <v>72.89</v>
      </c>
      <c r="H20" s="60">
        <f t="shared" ref="H20:J20" si="7">H21</f>
        <v>17</v>
      </c>
      <c r="I20" s="60">
        <f t="shared" si="7"/>
        <v>17</v>
      </c>
      <c r="J20" s="60">
        <f t="shared" si="7"/>
        <v>16.600000000000001</v>
      </c>
      <c r="K20" s="61">
        <f t="shared" si="1"/>
        <v>22.774043078611609</v>
      </c>
      <c r="L20" s="62">
        <f t="shared" si="2"/>
        <v>97.64705882352942</v>
      </c>
      <c r="M20" s="21"/>
    </row>
    <row r="21" spans="2:13">
      <c r="B21" s="67"/>
      <c r="C21" s="67"/>
      <c r="D21" s="67">
        <v>641</v>
      </c>
      <c r="E21" s="67"/>
      <c r="F21" s="68" t="s">
        <v>75</v>
      </c>
      <c r="G21" s="64">
        <f>G22</f>
        <v>72.89</v>
      </c>
      <c r="H21" s="64">
        <f t="shared" ref="H21:J21" si="8">H22</f>
        <v>17</v>
      </c>
      <c r="I21" s="64">
        <f t="shared" si="8"/>
        <v>17</v>
      </c>
      <c r="J21" s="64">
        <f t="shared" si="8"/>
        <v>16.600000000000001</v>
      </c>
      <c r="K21" s="65">
        <f t="shared" si="1"/>
        <v>22.774043078611609</v>
      </c>
      <c r="L21" s="66">
        <f t="shared" si="2"/>
        <v>97.64705882352942</v>
      </c>
      <c r="M21" s="21"/>
    </row>
    <row r="22" spans="2:13" ht="25.5">
      <c r="B22" s="67"/>
      <c r="C22" s="67"/>
      <c r="D22" s="67"/>
      <c r="E22" s="67">
        <v>6413</v>
      </c>
      <c r="F22" s="68" t="s">
        <v>76</v>
      </c>
      <c r="G22" s="64">
        <v>72.89</v>
      </c>
      <c r="H22" s="64">
        <v>17</v>
      </c>
      <c r="I22" s="64">
        <v>17</v>
      </c>
      <c r="J22" s="65">
        <v>16.600000000000001</v>
      </c>
      <c r="K22" s="65">
        <f t="shared" si="1"/>
        <v>22.774043078611609</v>
      </c>
      <c r="L22" s="66">
        <f t="shared" si="2"/>
        <v>97.64705882352942</v>
      </c>
      <c r="M22" s="21"/>
    </row>
    <row r="23" spans="2:13" ht="25.5">
      <c r="B23" s="67"/>
      <c r="C23" s="69">
        <v>66</v>
      </c>
      <c r="D23" s="69"/>
      <c r="E23" s="69"/>
      <c r="F23" s="59" t="s">
        <v>77</v>
      </c>
      <c r="G23" s="71">
        <f>G24+G26</f>
        <v>7182.71</v>
      </c>
      <c r="H23" s="71">
        <f>H24+H26</f>
        <v>11345</v>
      </c>
      <c r="I23" s="71">
        <f t="shared" ref="I23:J23" si="9">I24+I26</f>
        <v>11345</v>
      </c>
      <c r="J23" s="71">
        <f t="shared" si="9"/>
        <v>6844.6399999999994</v>
      </c>
      <c r="K23" s="61">
        <f t="shared" si="1"/>
        <v>95.293280669830736</v>
      </c>
      <c r="L23" s="62">
        <f t="shared" si="2"/>
        <v>60.331776112825032</v>
      </c>
      <c r="M23" s="21"/>
    </row>
    <row r="24" spans="2:13" ht="25.5">
      <c r="B24" s="67"/>
      <c r="C24" s="69"/>
      <c r="D24" s="67">
        <v>661</v>
      </c>
      <c r="E24" s="67"/>
      <c r="F24" s="63" t="s">
        <v>33</v>
      </c>
      <c r="G24" s="64">
        <f>G25</f>
        <v>3222.9</v>
      </c>
      <c r="H24" s="64">
        <f t="shared" ref="H24:J24" si="10">H25</f>
        <v>8145</v>
      </c>
      <c r="I24" s="64">
        <f t="shared" si="10"/>
        <v>8145</v>
      </c>
      <c r="J24" s="64">
        <f t="shared" si="10"/>
        <v>3813</v>
      </c>
      <c r="K24" s="65">
        <f t="shared" si="1"/>
        <v>118.3095969468491</v>
      </c>
      <c r="L24" s="66">
        <f t="shared" si="2"/>
        <v>46.813996316758747</v>
      </c>
      <c r="M24" s="21"/>
    </row>
    <row r="25" spans="2:13">
      <c r="B25" s="67"/>
      <c r="C25" s="69"/>
      <c r="D25" s="67"/>
      <c r="E25" s="67">
        <v>6615</v>
      </c>
      <c r="F25" s="63" t="s">
        <v>78</v>
      </c>
      <c r="G25" s="72">
        <v>3222.9</v>
      </c>
      <c r="H25" s="72">
        <v>8145</v>
      </c>
      <c r="I25" s="72">
        <v>8145</v>
      </c>
      <c r="J25" s="72">
        <v>3813</v>
      </c>
      <c r="K25" s="65">
        <f t="shared" si="1"/>
        <v>118.3095969468491</v>
      </c>
      <c r="L25" s="66">
        <f t="shared" si="2"/>
        <v>46.813996316758747</v>
      </c>
      <c r="M25" s="21"/>
    </row>
    <row r="26" spans="2:13" ht="38.25">
      <c r="B26" s="67"/>
      <c r="C26" s="67"/>
      <c r="D26" s="67">
        <v>663</v>
      </c>
      <c r="E26" s="67"/>
      <c r="F26" s="63" t="s">
        <v>79</v>
      </c>
      <c r="G26" s="73">
        <f>G27</f>
        <v>3959.81</v>
      </c>
      <c r="H26" s="73">
        <f t="shared" ref="H26:J26" si="11">H27</f>
        <v>3200</v>
      </c>
      <c r="I26" s="73">
        <f t="shared" si="11"/>
        <v>3200</v>
      </c>
      <c r="J26" s="73">
        <f t="shared" si="11"/>
        <v>3031.64</v>
      </c>
      <c r="K26" s="65">
        <f t="shared" si="1"/>
        <v>76.560239001366227</v>
      </c>
      <c r="L26" s="66">
        <f t="shared" si="2"/>
        <v>94.738749999999996</v>
      </c>
      <c r="M26" s="21"/>
    </row>
    <row r="27" spans="2:13">
      <c r="B27" s="69"/>
      <c r="C27" s="67"/>
      <c r="D27" s="67"/>
      <c r="E27" s="67">
        <v>6631</v>
      </c>
      <c r="F27" s="63" t="s">
        <v>80</v>
      </c>
      <c r="G27" s="72">
        <v>3959.81</v>
      </c>
      <c r="H27" s="72">
        <v>3200</v>
      </c>
      <c r="I27" s="72">
        <v>3200</v>
      </c>
      <c r="J27" s="72">
        <v>3031.64</v>
      </c>
      <c r="K27" s="65">
        <f t="shared" si="1"/>
        <v>76.560239001366227</v>
      </c>
      <c r="L27" s="66">
        <f t="shared" si="2"/>
        <v>94.738749999999996</v>
      </c>
      <c r="M27" s="21"/>
    </row>
    <row r="28" spans="2:13" ht="25.5">
      <c r="B28" s="67"/>
      <c r="C28" s="69">
        <v>67</v>
      </c>
      <c r="D28" s="69"/>
      <c r="E28" s="69"/>
      <c r="F28" s="70" t="s">
        <v>81</v>
      </c>
      <c r="G28" s="71">
        <f>G29</f>
        <v>127329.98</v>
      </c>
      <c r="H28" s="71">
        <f>H29</f>
        <v>106938</v>
      </c>
      <c r="I28" s="71">
        <f t="shared" ref="I28:J28" si="12">I29</f>
        <v>106938</v>
      </c>
      <c r="J28" s="71">
        <f t="shared" si="12"/>
        <v>108160.14</v>
      </c>
      <c r="K28" s="61">
        <f t="shared" si="1"/>
        <v>84.944755351410564</v>
      </c>
      <c r="L28" s="62">
        <f t="shared" si="2"/>
        <v>101.14284912753185</v>
      </c>
      <c r="M28" s="21"/>
    </row>
    <row r="29" spans="2:13" ht="38.25">
      <c r="B29" s="67"/>
      <c r="C29" s="67"/>
      <c r="D29" s="67">
        <v>671</v>
      </c>
      <c r="E29" s="67"/>
      <c r="F29" s="68" t="s">
        <v>82</v>
      </c>
      <c r="G29" s="72">
        <v>127329.98</v>
      </c>
      <c r="H29" s="72">
        <v>106938</v>
      </c>
      <c r="I29" s="72">
        <v>106938</v>
      </c>
      <c r="J29" s="72">
        <v>108160.14</v>
      </c>
      <c r="K29" s="65">
        <f t="shared" si="1"/>
        <v>84.944755351410564</v>
      </c>
      <c r="L29" s="66">
        <f t="shared" si="2"/>
        <v>101.14284912753185</v>
      </c>
      <c r="M29" s="21"/>
    </row>
    <row r="30" spans="2:13" ht="25.5">
      <c r="B30" s="67"/>
      <c r="C30" s="67"/>
      <c r="D30" s="67"/>
      <c r="E30" s="67">
        <v>6711</v>
      </c>
      <c r="F30" s="68" t="s">
        <v>83</v>
      </c>
      <c r="G30" s="72">
        <v>122879.93</v>
      </c>
      <c r="H30" s="72">
        <v>104258</v>
      </c>
      <c r="I30" s="72">
        <v>104258</v>
      </c>
      <c r="J30" s="72">
        <v>105481.19</v>
      </c>
      <c r="K30" s="65">
        <f t="shared" si="1"/>
        <v>85.840861074709267</v>
      </c>
      <c r="L30" s="66">
        <f t="shared" si="2"/>
        <v>101.17323370868422</v>
      </c>
      <c r="M30" s="21"/>
    </row>
    <row r="31" spans="2:13" ht="38.25">
      <c r="B31" s="67"/>
      <c r="C31" s="67"/>
      <c r="D31" s="67"/>
      <c r="E31" s="67">
        <v>6712</v>
      </c>
      <c r="F31" s="68" t="s">
        <v>84</v>
      </c>
      <c r="G31" s="72">
        <v>4450.05</v>
      </c>
      <c r="H31" s="72">
        <v>2680</v>
      </c>
      <c r="I31" s="72">
        <v>2680</v>
      </c>
      <c r="J31" s="72">
        <v>2678.95</v>
      </c>
      <c r="K31" s="65">
        <f t="shared" si="1"/>
        <v>60.200447185986675</v>
      </c>
      <c r="L31" s="66">
        <f t="shared" si="2"/>
        <v>99.960820895522389</v>
      </c>
      <c r="M31" s="21"/>
    </row>
    <row r="32" spans="2:13">
      <c r="B32" s="67"/>
      <c r="C32" s="69">
        <v>68</v>
      </c>
      <c r="D32" s="69"/>
      <c r="E32" s="69"/>
      <c r="F32" s="70" t="s">
        <v>85</v>
      </c>
      <c r="G32" s="60">
        <f>G33</f>
        <v>1420</v>
      </c>
      <c r="H32" s="60">
        <f t="shared" ref="H32:J32" si="13">H33</f>
        <v>11903</v>
      </c>
      <c r="I32" s="60">
        <f t="shared" si="13"/>
        <v>11903</v>
      </c>
      <c r="J32" s="60">
        <f t="shared" si="13"/>
        <v>14724.33</v>
      </c>
      <c r="K32" s="61">
        <f t="shared" si="1"/>
        <v>1036.924647887324</v>
      </c>
      <c r="L32" s="62">
        <f t="shared" si="2"/>
        <v>123.7026799966395</v>
      </c>
      <c r="M32" s="21"/>
    </row>
    <row r="33" spans="2:13">
      <c r="B33" s="67"/>
      <c r="C33" s="67"/>
      <c r="D33" s="67">
        <v>683</v>
      </c>
      <c r="E33" s="67"/>
      <c r="F33" s="68" t="s">
        <v>86</v>
      </c>
      <c r="G33" s="72">
        <v>1420</v>
      </c>
      <c r="H33" s="72">
        <v>11903</v>
      </c>
      <c r="I33" s="72">
        <v>11903</v>
      </c>
      <c r="J33" s="72">
        <v>14724.33</v>
      </c>
      <c r="K33" s="65">
        <f t="shared" si="1"/>
        <v>1036.924647887324</v>
      </c>
      <c r="L33" s="66">
        <f t="shared" si="2"/>
        <v>123.7026799966395</v>
      </c>
      <c r="M33" s="21"/>
    </row>
    <row r="34" spans="2:13">
      <c r="B34" s="67"/>
      <c r="C34" s="67"/>
      <c r="D34" s="67"/>
      <c r="E34" s="67">
        <v>6831</v>
      </c>
      <c r="F34" s="68" t="s">
        <v>86</v>
      </c>
      <c r="G34" s="72">
        <v>1420</v>
      </c>
      <c r="H34" s="72">
        <v>11903</v>
      </c>
      <c r="I34" s="72">
        <v>11903</v>
      </c>
      <c r="J34" s="72">
        <v>14724.33</v>
      </c>
      <c r="K34" s="65">
        <f t="shared" si="1"/>
        <v>1036.924647887324</v>
      </c>
      <c r="L34" s="66">
        <f t="shared" si="2"/>
        <v>123.7026799966395</v>
      </c>
      <c r="M34" s="21"/>
    </row>
    <row r="35" spans="2:13"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24"/>
    </row>
    <row r="36" spans="2:13" ht="38.25">
      <c r="B36" s="195" t="s">
        <v>7</v>
      </c>
      <c r="C36" s="196"/>
      <c r="D36" s="196"/>
      <c r="E36" s="196"/>
      <c r="F36" s="197"/>
      <c r="G36" s="58" t="s">
        <v>202</v>
      </c>
      <c r="H36" s="58" t="s">
        <v>66</v>
      </c>
      <c r="I36" s="58" t="s">
        <v>67</v>
      </c>
      <c r="J36" s="58" t="s">
        <v>203</v>
      </c>
      <c r="K36" s="58" t="s">
        <v>26</v>
      </c>
      <c r="L36" s="58" t="s">
        <v>26</v>
      </c>
      <c r="M36" s="21"/>
    </row>
    <row r="37" spans="2:13">
      <c r="B37" s="195">
        <v>1</v>
      </c>
      <c r="C37" s="196"/>
      <c r="D37" s="196"/>
      <c r="E37" s="196"/>
      <c r="F37" s="197"/>
      <c r="G37" s="58">
        <v>2</v>
      </c>
      <c r="H37" s="58">
        <v>3</v>
      </c>
      <c r="I37" s="58">
        <v>4</v>
      </c>
      <c r="J37" s="58">
        <v>5</v>
      </c>
      <c r="K37" s="58" t="s">
        <v>38</v>
      </c>
      <c r="L37" s="58" t="s">
        <v>39</v>
      </c>
      <c r="M37" s="21"/>
    </row>
    <row r="38" spans="2:13">
      <c r="B38" s="59"/>
      <c r="C38" s="59"/>
      <c r="D38" s="59"/>
      <c r="E38" s="59"/>
      <c r="F38" s="59" t="s">
        <v>53</v>
      </c>
      <c r="G38" s="60">
        <f>G39+G90</f>
        <v>1631483.3299999998</v>
      </c>
      <c r="H38" s="60">
        <f t="shared" ref="H38:J38" si="14">H39+H90</f>
        <v>1776319</v>
      </c>
      <c r="I38" s="60">
        <f t="shared" si="14"/>
        <v>1776319</v>
      </c>
      <c r="J38" s="60">
        <f t="shared" si="14"/>
        <v>1776675.7699999998</v>
      </c>
      <c r="K38" s="61">
        <f>J38/G38*100</f>
        <v>108.89941302679445</v>
      </c>
      <c r="L38" s="62">
        <f>J38/I38*100</f>
        <v>100.02008479332822</v>
      </c>
      <c r="M38" s="21"/>
    </row>
    <row r="39" spans="2:13">
      <c r="B39" s="59">
        <v>3</v>
      </c>
      <c r="C39" s="59"/>
      <c r="D39" s="59"/>
      <c r="E39" s="59"/>
      <c r="F39" s="59" t="s">
        <v>4</v>
      </c>
      <c r="G39" s="74">
        <f>G40+G49+G77+G80+G83+G86</f>
        <v>1623587.5499999998</v>
      </c>
      <c r="H39" s="74">
        <f t="shared" ref="H39:J39" si="15">H40+H49+H77+H80+H83+H86</f>
        <v>1770099</v>
      </c>
      <c r="I39" s="74">
        <f t="shared" si="15"/>
        <v>1770099</v>
      </c>
      <c r="J39" s="74">
        <f t="shared" si="15"/>
        <v>1770220.7699999998</v>
      </c>
      <c r="K39" s="75">
        <f t="shared" ref="K39:K97" si="16">J39/G39*100</f>
        <v>109.03143289069936</v>
      </c>
      <c r="L39" s="62">
        <f t="shared" ref="L39:L96" si="17">J39/I39*100</f>
        <v>100.00687927624385</v>
      </c>
      <c r="M39" s="21"/>
    </row>
    <row r="40" spans="2:13">
      <c r="B40" s="59"/>
      <c r="C40" s="59">
        <v>31</v>
      </c>
      <c r="D40" s="59"/>
      <c r="E40" s="59"/>
      <c r="F40" s="59" t="s">
        <v>5</v>
      </c>
      <c r="G40" s="74">
        <f>G41+G45+G47</f>
        <v>1311137.72</v>
      </c>
      <c r="H40" s="74">
        <f t="shared" ref="H40:J40" si="18">H41+H45+H47</f>
        <v>1513055</v>
      </c>
      <c r="I40" s="74">
        <f t="shared" si="18"/>
        <v>1513055</v>
      </c>
      <c r="J40" s="74">
        <f t="shared" si="18"/>
        <v>1524158.15</v>
      </c>
      <c r="K40" s="75">
        <f t="shared" si="16"/>
        <v>116.24699120089383</v>
      </c>
      <c r="L40" s="62">
        <f t="shared" si="17"/>
        <v>100.73382329128815</v>
      </c>
      <c r="M40" s="21"/>
    </row>
    <row r="41" spans="2:13">
      <c r="B41" s="67"/>
      <c r="C41" s="67"/>
      <c r="D41" s="67">
        <v>311</v>
      </c>
      <c r="E41" s="67"/>
      <c r="F41" s="68" t="s">
        <v>34</v>
      </c>
      <c r="G41" s="76">
        <f>G42+G43+G44</f>
        <v>1086550.1399999999</v>
      </c>
      <c r="H41" s="76">
        <v>1257030</v>
      </c>
      <c r="I41" s="76">
        <v>1257030</v>
      </c>
      <c r="J41" s="76">
        <f t="shared" ref="J41" si="19">J42+J43+J44</f>
        <v>1268925.75</v>
      </c>
      <c r="K41" s="77">
        <f t="shared" si="16"/>
        <v>116.78483148508914</v>
      </c>
      <c r="L41" s="66">
        <f t="shared" si="17"/>
        <v>100.94633779623399</v>
      </c>
      <c r="M41" s="21"/>
    </row>
    <row r="42" spans="2:13">
      <c r="B42" s="67"/>
      <c r="C42" s="67"/>
      <c r="D42" s="67"/>
      <c r="E42" s="67">
        <v>3111</v>
      </c>
      <c r="F42" s="68" t="s">
        <v>35</v>
      </c>
      <c r="G42" s="76">
        <v>1053649.18</v>
      </c>
      <c r="H42" s="76"/>
      <c r="I42" s="76"/>
      <c r="J42" s="76">
        <v>1190567.26</v>
      </c>
      <c r="K42" s="77">
        <f t="shared" si="16"/>
        <v>112.99465539374312</v>
      </c>
      <c r="L42" s="66"/>
      <c r="M42" s="21"/>
    </row>
    <row r="43" spans="2:13">
      <c r="B43" s="67"/>
      <c r="C43" s="67"/>
      <c r="D43" s="67"/>
      <c r="E43" s="67">
        <v>3113</v>
      </c>
      <c r="F43" s="68" t="s">
        <v>87</v>
      </c>
      <c r="G43" s="76">
        <v>27586.95</v>
      </c>
      <c r="H43" s="76"/>
      <c r="I43" s="76"/>
      <c r="J43" s="76">
        <v>61817.4</v>
      </c>
      <c r="K43" s="77">
        <f t="shared" si="16"/>
        <v>224.08203879008011</v>
      </c>
      <c r="L43" s="66"/>
      <c r="M43" s="21"/>
    </row>
    <row r="44" spans="2:13">
      <c r="B44" s="67"/>
      <c r="C44" s="67"/>
      <c r="D44" s="67"/>
      <c r="E44" s="67">
        <v>3114</v>
      </c>
      <c r="F44" s="68" t="s">
        <v>88</v>
      </c>
      <c r="G44" s="76">
        <v>5314.01</v>
      </c>
      <c r="H44" s="76"/>
      <c r="I44" s="76"/>
      <c r="J44" s="76">
        <v>16541.09</v>
      </c>
      <c r="K44" s="77">
        <f t="shared" si="16"/>
        <v>311.2732192826133</v>
      </c>
      <c r="L44" s="66"/>
      <c r="M44" s="21"/>
    </row>
    <row r="45" spans="2:13">
      <c r="B45" s="67"/>
      <c r="C45" s="69"/>
      <c r="D45" s="67">
        <v>312</v>
      </c>
      <c r="E45" s="67"/>
      <c r="F45" s="68" t="s">
        <v>89</v>
      </c>
      <c r="G45" s="76">
        <v>45275.99</v>
      </c>
      <c r="H45" s="76">
        <v>48900</v>
      </c>
      <c r="I45" s="76">
        <v>48900</v>
      </c>
      <c r="J45" s="76">
        <v>45859.63</v>
      </c>
      <c r="K45" s="77">
        <f t="shared" si="16"/>
        <v>101.2890717574591</v>
      </c>
      <c r="L45" s="66">
        <f t="shared" si="17"/>
        <v>93.782474437627812</v>
      </c>
      <c r="M45" s="21"/>
    </row>
    <row r="46" spans="2:13">
      <c r="B46" s="67"/>
      <c r="C46" s="69"/>
      <c r="D46" s="67"/>
      <c r="E46" s="67">
        <v>3121</v>
      </c>
      <c r="F46" s="68" t="s">
        <v>89</v>
      </c>
      <c r="G46" s="76">
        <v>45275.99</v>
      </c>
      <c r="H46" s="76"/>
      <c r="I46" s="76"/>
      <c r="J46" s="76">
        <v>45859.63</v>
      </c>
      <c r="K46" s="77">
        <f t="shared" si="16"/>
        <v>101.2890717574591</v>
      </c>
      <c r="L46" s="66"/>
      <c r="M46" s="21"/>
    </row>
    <row r="47" spans="2:13">
      <c r="B47" s="67"/>
      <c r="C47" s="67"/>
      <c r="D47" s="67">
        <v>313</v>
      </c>
      <c r="E47" s="67"/>
      <c r="F47" s="68" t="s">
        <v>90</v>
      </c>
      <c r="G47" s="76">
        <v>179311.59</v>
      </c>
      <c r="H47" s="76">
        <v>207125</v>
      </c>
      <c r="I47" s="76">
        <v>207125</v>
      </c>
      <c r="J47" s="76">
        <v>209372.77</v>
      </c>
      <c r="K47" s="77">
        <f t="shared" si="16"/>
        <v>116.76477242770531</v>
      </c>
      <c r="L47" s="66">
        <f t="shared" si="17"/>
        <v>101.08522389861194</v>
      </c>
      <c r="M47" s="21"/>
    </row>
    <row r="48" spans="2:13" ht="25.5">
      <c r="B48" s="78"/>
      <c r="C48" s="79"/>
      <c r="D48" s="79"/>
      <c r="E48" s="80">
        <v>3132</v>
      </c>
      <c r="F48" s="81" t="s">
        <v>91</v>
      </c>
      <c r="G48" s="76">
        <v>179311.59</v>
      </c>
      <c r="H48" s="76"/>
      <c r="I48" s="76"/>
      <c r="J48" s="76">
        <v>209372.77</v>
      </c>
      <c r="K48" s="77">
        <f t="shared" si="16"/>
        <v>116.76477242770531</v>
      </c>
      <c r="L48" s="66"/>
      <c r="M48" s="21"/>
    </row>
    <row r="49" spans="2:13">
      <c r="B49" s="63"/>
      <c r="C49" s="59">
        <v>32</v>
      </c>
      <c r="D49" s="59"/>
      <c r="E49" s="59"/>
      <c r="F49" s="82" t="s">
        <v>12</v>
      </c>
      <c r="G49" s="74">
        <f>G50+G55+G62+G72</f>
        <v>282301.68999999994</v>
      </c>
      <c r="H49" s="74">
        <v>255444</v>
      </c>
      <c r="I49" s="74">
        <v>255444</v>
      </c>
      <c r="J49" s="74">
        <f t="shared" ref="J49" si="20">J50+J55+J62+J72</f>
        <v>244463.88999999996</v>
      </c>
      <c r="K49" s="75">
        <f t="shared" si="16"/>
        <v>86.596679601882656</v>
      </c>
      <c r="L49" s="62">
        <f t="shared" si="17"/>
        <v>95.70155885438686</v>
      </c>
      <c r="M49" s="21"/>
    </row>
    <row r="50" spans="2:13">
      <c r="B50" s="63"/>
      <c r="C50" s="63"/>
      <c r="D50" s="67">
        <v>321</v>
      </c>
      <c r="E50" s="67"/>
      <c r="F50" s="68" t="s">
        <v>36</v>
      </c>
      <c r="G50" s="76">
        <f>G51+G52+G53+G54</f>
        <v>36737.020000000004</v>
      </c>
      <c r="H50" s="76">
        <v>51615</v>
      </c>
      <c r="I50" s="76">
        <v>51615</v>
      </c>
      <c r="J50" s="76">
        <f t="shared" ref="J50" si="21">J51+J52+J53+J54</f>
        <v>53152.95</v>
      </c>
      <c r="K50" s="77">
        <f t="shared" si="16"/>
        <v>144.68497989221768</v>
      </c>
      <c r="L50" s="66">
        <f t="shared" si="17"/>
        <v>102.97965707643127</v>
      </c>
      <c r="M50" s="21"/>
    </row>
    <row r="51" spans="2:13">
      <c r="B51" s="63"/>
      <c r="C51" s="63"/>
      <c r="D51" s="67"/>
      <c r="E51" s="67">
        <v>3211</v>
      </c>
      <c r="F51" s="68" t="s">
        <v>37</v>
      </c>
      <c r="G51" s="76">
        <v>9493.5</v>
      </c>
      <c r="H51" s="76"/>
      <c r="I51" s="76"/>
      <c r="J51" s="76">
        <v>8717.2999999999993</v>
      </c>
      <c r="K51" s="77">
        <f t="shared" si="16"/>
        <v>91.823879496497597</v>
      </c>
      <c r="L51" s="66"/>
      <c r="M51" s="21"/>
    </row>
    <row r="52" spans="2:13" ht="26.25">
      <c r="B52" s="83"/>
      <c r="C52" s="83"/>
      <c r="D52" s="83"/>
      <c r="E52" s="83">
        <v>3212</v>
      </c>
      <c r="F52" s="84" t="s">
        <v>92</v>
      </c>
      <c r="G52" s="76">
        <v>21039.52</v>
      </c>
      <c r="H52" s="76"/>
      <c r="I52" s="76"/>
      <c r="J52" s="76">
        <v>20150.59</v>
      </c>
      <c r="K52" s="77">
        <f t="shared" si="16"/>
        <v>95.774951139569723</v>
      </c>
      <c r="L52" s="66"/>
      <c r="M52" s="21"/>
    </row>
    <row r="53" spans="2:13">
      <c r="B53" s="83"/>
      <c r="C53" s="83"/>
      <c r="D53" s="83"/>
      <c r="E53" s="83">
        <v>3213</v>
      </c>
      <c r="F53" s="84" t="s">
        <v>93</v>
      </c>
      <c r="G53" s="76">
        <v>300</v>
      </c>
      <c r="H53" s="76"/>
      <c r="I53" s="76"/>
      <c r="J53" s="76">
        <v>19659.04</v>
      </c>
      <c r="K53" s="65">
        <f>J53/G53*100</f>
        <v>6553.0133333333342</v>
      </c>
      <c r="L53" s="66"/>
      <c r="M53" s="21"/>
    </row>
    <row r="54" spans="2:13">
      <c r="B54" s="83"/>
      <c r="C54" s="83"/>
      <c r="D54" s="83"/>
      <c r="E54" s="83">
        <v>3214</v>
      </c>
      <c r="F54" s="84" t="s">
        <v>195</v>
      </c>
      <c r="G54" s="76">
        <v>5904</v>
      </c>
      <c r="H54" s="76"/>
      <c r="I54" s="76"/>
      <c r="J54" s="76">
        <v>4626.0200000000004</v>
      </c>
      <c r="K54" s="77">
        <f>J54/G54*100</f>
        <v>78.353997289972909</v>
      </c>
      <c r="L54" s="66"/>
      <c r="M54" s="21"/>
    </row>
    <row r="55" spans="2:13">
      <c r="B55" s="85"/>
      <c r="C55" s="85"/>
      <c r="D55" s="86">
        <v>322</v>
      </c>
      <c r="E55" s="86"/>
      <c r="F55" s="87" t="s">
        <v>94</v>
      </c>
      <c r="G55" s="76">
        <f>G56+G57+G58+G59+G60+G61</f>
        <v>45832.839999999989</v>
      </c>
      <c r="H55" s="76">
        <v>38993</v>
      </c>
      <c r="I55" s="76">
        <v>38993</v>
      </c>
      <c r="J55" s="76">
        <f t="shared" ref="J55" si="22">J56+J57+J58+J59+J60+J61</f>
        <v>42199.6</v>
      </c>
      <c r="K55" s="77">
        <f t="shared" si="16"/>
        <v>92.072845584083396</v>
      </c>
      <c r="L55" s="66">
        <f t="shared" si="17"/>
        <v>108.22352729977176</v>
      </c>
      <c r="M55" s="21"/>
    </row>
    <row r="56" spans="2:13" ht="25.5">
      <c r="B56" s="85"/>
      <c r="C56" s="85"/>
      <c r="D56" s="86"/>
      <c r="E56" s="86">
        <v>3221</v>
      </c>
      <c r="F56" s="87" t="s">
        <v>95</v>
      </c>
      <c r="G56" s="76">
        <v>16452.27</v>
      </c>
      <c r="H56" s="76"/>
      <c r="I56" s="76"/>
      <c r="J56" s="76">
        <v>13551.49</v>
      </c>
      <c r="K56" s="77">
        <f t="shared" si="16"/>
        <v>82.368512065508284</v>
      </c>
      <c r="L56" s="66"/>
      <c r="M56" s="21"/>
    </row>
    <row r="57" spans="2:13">
      <c r="B57" s="85"/>
      <c r="C57" s="85"/>
      <c r="D57" s="86"/>
      <c r="E57" s="86">
        <v>3222</v>
      </c>
      <c r="F57" s="87" t="s">
        <v>96</v>
      </c>
      <c r="G57" s="76">
        <v>106.48</v>
      </c>
      <c r="H57" s="76"/>
      <c r="I57" s="76"/>
      <c r="J57" s="76"/>
      <c r="K57" s="77">
        <f t="shared" si="16"/>
        <v>0</v>
      </c>
      <c r="L57" s="66"/>
      <c r="M57" s="21"/>
    </row>
    <row r="58" spans="2:13">
      <c r="B58" s="83"/>
      <c r="C58" s="83"/>
      <c r="D58" s="83"/>
      <c r="E58" s="83">
        <v>3223</v>
      </c>
      <c r="F58" s="84" t="s">
        <v>97</v>
      </c>
      <c r="G58" s="76">
        <v>25543.73</v>
      </c>
      <c r="H58" s="76"/>
      <c r="I58" s="76"/>
      <c r="J58" s="76">
        <v>23080.33</v>
      </c>
      <c r="K58" s="77">
        <f t="shared" si="16"/>
        <v>90.356146107087739</v>
      </c>
      <c r="L58" s="66"/>
      <c r="M58" s="21"/>
    </row>
    <row r="59" spans="2:13" ht="26.25">
      <c r="B59" s="83"/>
      <c r="C59" s="83"/>
      <c r="D59" s="83"/>
      <c r="E59" s="83">
        <v>3224</v>
      </c>
      <c r="F59" s="84" t="s">
        <v>98</v>
      </c>
      <c r="G59" s="76">
        <v>1219.17</v>
      </c>
      <c r="H59" s="76"/>
      <c r="I59" s="76"/>
      <c r="J59" s="76">
        <v>2786.67</v>
      </c>
      <c r="K59" s="77">
        <f t="shared" si="16"/>
        <v>228.57107704421858</v>
      </c>
      <c r="L59" s="66"/>
      <c r="M59" s="21"/>
    </row>
    <row r="60" spans="2:13">
      <c r="B60" s="83"/>
      <c r="C60" s="83"/>
      <c r="D60" s="83"/>
      <c r="E60" s="83">
        <v>3225</v>
      </c>
      <c r="F60" s="84" t="s">
        <v>99</v>
      </c>
      <c r="G60" s="76">
        <v>2311.35</v>
      </c>
      <c r="H60" s="76"/>
      <c r="I60" s="76"/>
      <c r="J60" s="76">
        <v>2087.15</v>
      </c>
      <c r="K60" s="77">
        <f t="shared" si="16"/>
        <v>90.300041101520762</v>
      </c>
      <c r="L60" s="66"/>
      <c r="M60" s="21"/>
    </row>
    <row r="61" spans="2:13">
      <c r="B61" s="83"/>
      <c r="C61" s="83"/>
      <c r="D61" s="83"/>
      <c r="E61" s="83">
        <v>3227</v>
      </c>
      <c r="F61" s="84" t="s">
        <v>100</v>
      </c>
      <c r="G61" s="76">
        <v>199.84</v>
      </c>
      <c r="H61" s="76"/>
      <c r="I61" s="76"/>
      <c r="J61" s="76">
        <v>693.96</v>
      </c>
      <c r="K61" s="77">
        <f t="shared" si="16"/>
        <v>347.257806244996</v>
      </c>
      <c r="L61" s="66"/>
      <c r="M61" s="21"/>
    </row>
    <row r="62" spans="2:13">
      <c r="B62" s="83"/>
      <c r="C62" s="83"/>
      <c r="D62" s="83">
        <v>323</v>
      </c>
      <c r="E62" s="83"/>
      <c r="F62" s="84" t="s">
        <v>101</v>
      </c>
      <c r="G62" s="76">
        <f>G63+G64+G65+G66+G67+G68+G69+G70+G71</f>
        <v>54111.180000000008</v>
      </c>
      <c r="H62" s="76">
        <v>49688</v>
      </c>
      <c r="I62" s="76">
        <v>49688</v>
      </c>
      <c r="J62" s="76">
        <f t="shared" ref="J62" si="23">J63+J64+J65+J66+J67+J68+J69+J70+J71</f>
        <v>48680.74</v>
      </c>
      <c r="K62" s="77">
        <f t="shared" si="16"/>
        <v>89.964292037246267</v>
      </c>
      <c r="L62" s="66">
        <f t="shared" si="17"/>
        <v>97.972830462083394</v>
      </c>
      <c r="M62" s="21"/>
    </row>
    <row r="63" spans="2:13">
      <c r="B63" s="83"/>
      <c r="C63" s="83"/>
      <c r="D63" s="83"/>
      <c r="E63" s="83">
        <v>3231</v>
      </c>
      <c r="F63" s="84" t="s">
        <v>102</v>
      </c>
      <c r="G63" s="76">
        <v>13938.18</v>
      </c>
      <c r="H63" s="76"/>
      <c r="I63" s="76"/>
      <c r="J63" s="76">
        <v>14111.95</v>
      </c>
      <c r="K63" s="77">
        <f t="shared" si="16"/>
        <v>101.24671944256711</v>
      </c>
      <c r="L63" s="66"/>
      <c r="M63" s="21"/>
    </row>
    <row r="64" spans="2:13" ht="26.25">
      <c r="B64" s="83"/>
      <c r="C64" s="83"/>
      <c r="D64" s="83"/>
      <c r="E64" s="83">
        <v>3232</v>
      </c>
      <c r="F64" s="84" t="s">
        <v>103</v>
      </c>
      <c r="G64" s="76">
        <v>23127.77</v>
      </c>
      <c r="H64" s="76"/>
      <c r="I64" s="76"/>
      <c r="J64" s="76">
        <v>8816.64</v>
      </c>
      <c r="K64" s="77">
        <f t="shared" si="16"/>
        <v>38.121444479947698</v>
      </c>
      <c r="L64" s="66"/>
      <c r="M64" s="21"/>
    </row>
    <row r="65" spans="2:13">
      <c r="B65" s="83"/>
      <c r="C65" s="83"/>
      <c r="D65" s="83"/>
      <c r="E65" s="83">
        <v>3233</v>
      </c>
      <c r="F65" s="84" t="s">
        <v>104</v>
      </c>
      <c r="G65" s="76">
        <v>890</v>
      </c>
      <c r="H65" s="76"/>
      <c r="I65" s="76"/>
      <c r="J65" s="76">
        <v>562.25</v>
      </c>
      <c r="K65" s="77">
        <f t="shared" si="16"/>
        <v>63.174157303370784</v>
      </c>
      <c r="L65" s="66"/>
      <c r="M65" s="21"/>
    </row>
    <row r="66" spans="2:13">
      <c r="B66" s="83"/>
      <c r="C66" s="83"/>
      <c r="D66" s="83"/>
      <c r="E66" s="83">
        <v>3234</v>
      </c>
      <c r="F66" s="84" t="s">
        <v>105</v>
      </c>
      <c r="G66" s="76">
        <v>4365.8900000000003</v>
      </c>
      <c r="H66" s="76"/>
      <c r="I66" s="76"/>
      <c r="J66" s="76">
        <v>4401.0600000000004</v>
      </c>
      <c r="K66" s="77">
        <f t="shared" si="16"/>
        <v>100.80556312687676</v>
      </c>
      <c r="L66" s="66"/>
      <c r="M66" s="21"/>
    </row>
    <row r="67" spans="2:13">
      <c r="B67" s="83"/>
      <c r="C67" s="83"/>
      <c r="D67" s="83"/>
      <c r="E67" s="83">
        <v>3235</v>
      </c>
      <c r="F67" s="84" t="s">
        <v>106</v>
      </c>
      <c r="G67" s="76">
        <v>4765</v>
      </c>
      <c r="H67" s="76"/>
      <c r="I67" s="76"/>
      <c r="J67" s="76">
        <v>4856.3999999999996</v>
      </c>
      <c r="K67" s="77">
        <f t="shared" si="16"/>
        <v>101.91815320041972</v>
      </c>
      <c r="L67" s="66"/>
      <c r="M67" s="21"/>
    </row>
    <row r="68" spans="2:13">
      <c r="B68" s="83"/>
      <c r="C68" s="83"/>
      <c r="D68" s="83"/>
      <c r="E68" s="83">
        <v>3236</v>
      </c>
      <c r="F68" s="84" t="s">
        <v>107</v>
      </c>
      <c r="G68" s="76">
        <v>43.8</v>
      </c>
      <c r="H68" s="76"/>
      <c r="I68" s="76"/>
      <c r="J68" s="76">
        <v>6176.34</v>
      </c>
      <c r="K68" s="77">
        <f t="shared" si="16"/>
        <v>14101.232876712331</v>
      </c>
      <c r="L68" s="66"/>
      <c r="M68" s="21"/>
    </row>
    <row r="69" spans="2:13">
      <c r="B69" s="83"/>
      <c r="C69" s="83"/>
      <c r="D69" s="83"/>
      <c r="E69" s="83">
        <v>3237</v>
      </c>
      <c r="F69" s="84" t="s">
        <v>108</v>
      </c>
      <c r="G69" s="76">
        <v>1466.16</v>
      </c>
      <c r="H69" s="76"/>
      <c r="I69" s="76"/>
      <c r="J69" s="76"/>
      <c r="K69" s="77">
        <f t="shared" si="16"/>
        <v>0</v>
      </c>
      <c r="L69" s="66"/>
      <c r="M69" s="21"/>
    </row>
    <row r="70" spans="2:13">
      <c r="B70" s="83"/>
      <c r="C70" s="83"/>
      <c r="D70" s="83"/>
      <c r="E70" s="83">
        <v>3238</v>
      </c>
      <c r="F70" s="84" t="s">
        <v>109</v>
      </c>
      <c r="G70" s="76">
        <v>3780.44</v>
      </c>
      <c r="H70" s="76"/>
      <c r="I70" s="76"/>
      <c r="J70" s="76">
        <v>4308.4799999999996</v>
      </c>
      <c r="K70" s="77">
        <f t="shared" si="16"/>
        <v>113.96768630106547</v>
      </c>
      <c r="L70" s="66"/>
      <c r="M70" s="21"/>
    </row>
    <row r="71" spans="2:13">
      <c r="B71" s="83"/>
      <c r="C71" s="83"/>
      <c r="D71" s="83"/>
      <c r="E71" s="83">
        <v>3239</v>
      </c>
      <c r="F71" s="84" t="s">
        <v>110</v>
      </c>
      <c r="G71" s="76">
        <v>1733.94</v>
      </c>
      <c r="H71" s="76"/>
      <c r="I71" s="76"/>
      <c r="J71" s="76">
        <v>5447.62</v>
      </c>
      <c r="K71" s="77">
        <f t="shared" si="16"/>
        <v>314.17580769807489</v>
      </c>
      <c r="L71" s="66"/>
      <c r="M71" s="21"/>
    </row>
    <row r="72" spans="2:13">
      <c r="B72" s="83"/>
      <c r="C72" s="83"/>
      <c r="D72" s="83">
        <v>329</v>
      </c>
      <c r="E72" s="83"/>
      <c r="F72" s="84" t="s">
        <v>111</v>
      </c>
      <c r="G72" s="76">
        <f>G73+G74+G75+G76</f>
        <v>145620.65</v>
      </c>
      <c r="H72" s="76">
        <v>115148</v>
      </c>
      <c r="I72" s="76">
        <v>115148</v>
      </c>
      <c r="J72" s="76">
        <f t="shared" ref="J72" si="24">J73+J74+J75+J76</f>
        <v>100430.59999999999</v>
      </c>
      <c r="K72" s="77">
        <f t="shared" si="16"/>
        <v>68.967279022583668</v>
      </c>
      <c r="L72" s="66">
        <f t="shared" si="17"/>
        <v>87.218709834300199</v>
      </c>
      <c r="M72" s="21"/>
    </row>
    <row r="73" spans="2:13">
      <c r="B73" s="83"/>
      <c r="C73" s="83"/>
      <c r="D73" s="83"/>
      <c r="E73" s="83">
        <v>3293</v>
      </c>
      <c r="F73" s="84" t="s">
        <v>196</v>
      </c>
      <c r="G73" s="76">
        <v>217.66</v>
      </c>
      <c r="H73" s="76"/>
      <c r="I73" s="76"/>
      <c r="J73" s="76">
        <v>695.9</v>
      </c>
      <c r="K73" s="77"/>
      <c r="L73" s="66"/>
      <c r="M73" s="21"/>
    </row>
    <row r="74" spans="2:13">
      <c r="B74" s="83"/>
      <c r="C74" s="83"/>
      <c r="D74" s="83"/>
      <c r="E74" s="83">
        <v>3294</v>
      </c>
      <c r="F74" s="84" t="s">
        <v>112</v>
      </c>
      <c r="G74" s="76">
        <v>325</v>
      </c>
      <c r="H74" s="76"/>
      <c r="I74" s="76"/>
      <c r="J74" s="76">
        <v>365</v>
      </c>
      <c r="K74" s="77">
        <f t="shared" si="16"/>
        <v>112.30769230769231</v>
      </c>
      <c r="L74" s="66"/>
      <c r="M74" s="21"/>
    </row>
    <row r="75" spans="2:13">
      <c r="B75" s="83"/>
      <c r="C75" s="83"/>
      <c r="D75" s="83"/>
      <c r="E75" s="83">
        <v>3295</v>
      </c>
      <c r="F75" s="84" t="s">
        <v>113</v>
      </c>
      <c r="G75" s="76">
        <v>4270.3</v>
      </c>
      <c r="H75" s="76"/>
      <c r="I75" s="76"/>
      <c r="J75" s="76">
        <v>4992</v>
      </c>
      <c r="K75" s="77">
        <f t="shared" si="16"/>
        <v>116.90045195887878</v>
      </c>
      <c r="L75" s="66"/>
      <c r="M75" s="21"/>
    </row>
    <row r="76" spans="2:13">
      <c r="B76" s="83"/>
      <c r="C76" s="83"/>
      <c r="D76" s="83"/>
      <c r="E76" s="83">
        <v>3299</v>
      </c>
      <c r="F76" s="84" t="s">
        <v>111</v>
      </c>
      <c r="G76" s="76">
        <v>140807.69</v>
      </c>
      <c r="H76" s="76"/>
      <c r="I76" s="76"/>
      <c r="J76" s="76">
        <v>94377.7</v>
      </c>
      <c r="K76" s="77">
        <f t="shared" si="16"/>
        <v>67.025955755683512</v>
      </c>
      <c r="L76" s="66"/>
      <c r="M76" s="21"/>
    </row>
    <row r="77" spans="2:13">
      <c r="B77" s="83"/>
      <c r="C77" s="88">
        <v>34</v>
      </c>
      <c r="D77" s="88"/>
      <c r="E77" s="88"/>
      <c r="F77" s="89" t="s">
        <v>114</v>
      </c>
      <c r="G77" s="74">
        <v>938.56</v>
      </c>
      <c r="H77" s="74">
        <v>350</v>
      </c>
      <c r="I77" s="74">
        <v>350</v>
      </c>
      <c r="J77" s="74">
        <v>349.2</v>
      </c>
      <c r="K77" s="75">
        <f t="shared" si="16"/>
        <v>37.205932492328678</v>
      </c>
      <c r="L77" s="62">
        <f t="shared" si="17"/>
        <v>99.771428571428572</v>
      </c>
      <c r="M77" s="21"/>
    </row>
    <row r="78" spans="2:13">
      <c r="B78" s="83"/>
      <c r="C78" s="83"/>
      <c r="D78" s="83">
        <v>343</v>
      </c>
      <c r="E78" s="83"/>
      <c r="F78" s="84" t="s">
        <v>115</v>
      </c>
      <c r="G78" s="76">
        <v>938.56</v>
      </c>
      <c r="H78" s="76">
        <v>350</v>
      </c>
      <c r="I78" s="76">
        <v>350</v>
      </c>
      <c r="J78" s="76">
        <v>349.2</v>
      </c>
      <c r="K78" s="77">
        <f t="shared" si="16"/>
        <v>37.205932492328678</v>
      </c>
      <c r="L78" s="66">
        <f t="shared" si="17"/>
        <v>99.771428571428572</v>
      </c>
      <c r="M78" s="21"/>
    </row>
    <row r="79" spans="2:13" ht="26.25">
      <c r="B79" s="83"/>
      <c r="C79" s="83"/>
      <c r="D79" s="83"/>
      <c r="E79" s="83">
        <v>3431</v>
      </c>
      <c r="F79" s="84" t="s">
        <v>116</v>
      </c>
      <c r="G79" s="76">
        <v>938.56</v>
      </c>
      <c r="H79" s="76"/>
      <c r="I79" s="76"/>
      <c r="J79" s="76">
        <v>349.2</v>
      </c>
      <c r="K79" s="77">
        <f t="shared" si="16"/>
        <v>37.205932492328678</v>
      </c>
      <c r="L79" s="66"/>
      <c r="M79" s="21"/>
    </row>
    <row r="80" spans="2:13" ht="26.25">
      <c r="B80" s="83"/>
      <c r="C80" s="88">
        <v>36</v>
      </c>
      <c r="D80" s="88"/>
      <c r="E80" s="88"/>
      <c r="F80" s="89" t="s">
        <v>197</v>
      </c>
      <c r="G80" s="74">
        <v>28843.4</v>
      </c>
      <c r="H80" s="74"/>
      <c r="I80" s="74"/>
      <c r="J80" s="74"/>
      <c r="K80" s="75"/>
      <c r="L80" s="62"/>
      <c r="M80" s="21"/>
    </row>
    <row r="81" spans="2:13">
      <c r="B81" s="83"/>
      <c r="C81" s="83"/>
      <c r="D81" s="83">
        <v>361</v>
      </c>
      <c r="E81" s="83"/>
      <c r="F81" s="84" t="s">
        <v>198</v>
      </c>
      <c r="G81" s="76">
        <v>28843.4</v>
      </c>
      <c r="H81" s="76"/>
      <c r="I81" s="76"/>
      <c r="J81" s="76"/>
      <c r="K81" s="77"/>
      <c r="L81" s="66"/>
      <c r="M81" s="21"/>
    </row>
    <row r="82" spans="2:13">
      <c r="B82" s="83"/>
      <c r="C82" s="83"/>
      <c r="D82" s="83"/>
      <c r="E82" s="83">
        <v>3611</v>
      </c>
      <c r="F82" s="84" t="s">
        <v>199</v>
      </c>
      <c r="G82" s="76">
        <v>28843.4</v>
      </c>
      <c r="H82" s="76"/>
      <c r="I82" s="76"/>
      <c r="J82" s="76"/>
      <c r="K82" s="77"/>
      <c r="L82" s="66"/>
      <c r="M82" s="21"/>
    </row>
    <row r="83" spans="2:13" ht="26.25">
      <c r="B83" s="83"/>
      <c r="C83" s="88">
        <v>37</v>
      </c>
      <c r="D83" s="88"/>
      <c r="E83" s="88"/>
      <c r="F83" s="89" t="s">
        <v>117</v>
      </c>
      <c r="G83" s="74">
        <v>366.18</v>
      </c>
      <c r="H83" s="74"/>
      <c r="I83" s="74"/>
      <c r="J83" s="74"/>
      <c r="K83" s="75">
        <f t="shared" si="16"/>
        <v>0</v>
      </c>
      <c r="L83" s="62"/>
      <c r="M83" s="21"/>
    </row>
    <row r="84" spans="2:13" ht="26.25">
      <c r="B84" s="83"/>
      <c r="C84" s="83"/>
      <c r="D84" s="83">
        <v>372</v>
      </c>
      <c r="E84" s="83"/>
      <c r="F84" s="84" t="s">
        <v>118</v>
      </c>
      <c r="G84" s="76">
        <v>366.18</v>
      </c>
      <c r="H84" s="76"/>
      <c r="I84" s="76"/>
      <c r="J84" s="76"/>
      <c r="K84" s="77">
        <f t="shared" si="16"/>
        <v>0</v>
      </c>
      <c r="L84" s="66"/>
      <c r="M84" s="21"/>
    </row>
    <row r="85" spans="2:13" ht="26.25">
      <c r="B85" s="83"/>
      <c r="C85" s="83"/>
      <c r="D85" s="83"/>
      <c r="E85" s="83">
        <v>3722</v>
      </c>
      <c r="F85" s="84" t="s">
        <v>119</v>
      </c>
      <c r="G85" s="76">
        <v>366.18</v>
      </c>
      <c r="H85" s="76"/>
      <c r="I85" s="76"/>
      <c r="J85" s="76"/>
      <c r="K85" s="77">
        <f t="shared" si="16"/>
        <v>0</v>
      </c>
      <c r="L85" s="66"/>
      <c r="M85" s="21"/>
    </row>
    <row r="86" spans="2:13">
      <c r="B86" s="83"/>
      <c r="C86" s="88">
        <v>38</v>
      </c>
      <c r="D86" s="88"/>
      <c r="E86" s="88"/>
      <c r="F86" s="89" t="s">
        <v>120</v>
      </c>
      <c r="G86" s="76"/>
      <c r="H86" s="74">
        <v>1250</v>
      </c>
      <c r="I86" s="74">
        <v>1250</v>
      </c>
      <c r="J86" s="74">
        <v>1249.53</v>
      </c>
      <c r="K86" s="77"/>
      <c r="L86" s="62">
        <f t="shared" si="17"/>
        <v>99.962400000000002</v>
      </c>
      <c r="M86" s="21"/>
    </row>
    <row r="87" spans="2:13">
      <c r="B87" s="83"/>
      <c r="C87" s="83"/>
      <c r="D87" s="83">
        <v>381</v>
      </c>
      <c r="E87" s="83"/>
      <c r="F87" s="84" t="s">
        <v>80</v>
      </c>
      <c r="G87" s="76"/>
      <c r="H87" s="76">
        <v>1250</v>
      </c>
      <c r="I87" s="76">
        <v>1250</v>
      </c>
      <c r="J87" s="76">
        <v>1249.53</v>
      </c>
      <c r="K87" s="77"/>
      <c r="L87" s="66">
        <f t="shared" si="17"/>
        <v>99.962400000000002</v>
      </c>
      <c r="M87" s="21"/>
    </row>
    <row r="88" spans="2:13">
      <c r="B88" s="83"/>
      <c r="C88" s="83"/>
      <c r="D88" s="83"/>
      <c r="E88" s="83">
        <v>3812</v>
      </c>
      <c r="F88" s="84" t="s">
        <v>121</v>
      </c>
      <c r="G88" s="76"/>
      <c r="H88" s="76"/>
      <c r="I88" s="76"/>
      <c r="J88" s="76">
        <v>1249.53</v>
      </c>
      <c r="K88" s="77"/>
      <c r="L88" s="66"/>
      <c r="M88" s="21"/>
    </row>
    <row r="89" spans="2:13">
      <c r="B89" s="88">
        <v>4</v>
      </c>
      <c r="C89" s="88"/>
      <c r="D89" s="88"/>
      <c r="E89" s="88"/>
      <c r="F89" s="89" t="s">
        <v>6</v>
      </c>
      <c r="G89" s="74">
        <f>G90</f>
        <v>7895.7800000000007</v>
      </c>
      <c r="H89" s="74">
        <f t="shared" ref="H89:J89" si="25">H90</f>
        <v>6220</v>
      </c>
      <c r="I89" s="74">
        <f t="shared" si="25"/>
        <v>6220</v>
      </c>
      <c r="J89" s="74">
        <f t="shared" si="25"/>
        <v>6455</v>
      </c>
      <c r="K89" s="75">
        <f t="shared" si="16"/>
        <v>81.752531098890785</v>
      </c>
      <c r="L89" s="62">
        <f t="shared" si="17"/>
        <v>103.7781350482315</v>
      </c>
      <c r="M89" s="21"/>
    </row>
    <row r="90" spans="2:13" ht="26.25">
      <c r="B90" s="83"/>
      <c r="C90" s="88">
        <v>42</v>
      </c>
      <c r="D90" s="88"/>
      <c r="E90" s="88"/>
      <c r="F90" s="89" t="s">
        <v>122</v>
      </c>
      <c r="G90" s="74">
        <f>G91+G96</f>
        <v>7895.7800000000007</v>
      </c>
      <c r="H90" s="74">
        <v>6220</v>
      </c>
      <c r="I90" s="74">
        <v>6220</v>
      </c>
      <c r="J90" s="74">
        <f t="shared" ref="J90" si="26">J91+J96</f>
        <v>6455</v>
      </c>
      <c r="K90" s="75">
        <f t="shared" si="16"/>
        <v>81.752531098890785</v>
      </c>
      <c r="L90" s="62">
        <f t="shared" si="17"/>
        <v>103.7781350482315</v>
      </c>
      <c r="M90" s="21"/>
    </row>
    <row r="91" spans="2:13">
      <c r="B91" s="83"/>
      <c r="C91" s="83"/>
      <c r="D91" s="83">
        <v>422</v>
      </c>
      <c r="E91" s="83"/>
      <c r="F91" s="84" t="s">
        <v>123</v>
      </c>
      <c r="G91" s="76">
        <f>G92+G93+G94+G95</f>
        <v>6929.35</v>
      </c>
      <c r="H91" s="76">
        <v>3750</v>
      </c>
      <c r="I91" s="76">
        <v>3750</v>
      </c>
      <c r="J91" s="76">
        <f t="shared" ref="J91" si="27">J92+J93+J94+J95</f>
        <v>3944.88</v>
      </c>
      <c r="K91" s="77">
        <f t="shared" si="16"/>
        <v>56.930015080779583</v>
      </c>
      <c r="L91" s="66">
        <f t="shared" si="17"/>
        <v>105.1968</v>
      </c>
      <c r="M91" s="21"/>
    </row>
    <row r="92" spans="2:13">
      <c r="B92" s="83"/>
      <c r="C92" s="83"/>
      <c r="D92" s="83"/>
      <c r="E92" s="83">
        <v>4221</v>
      </c>
      <c r="F92" s="84" t="s">
        <v>124</v>
      </c>
      <c r="G92" s="76"/>
      <c r="H92" s="76"/>
      <c r="I92" s="76"/>
      <c r="J92" s="76">
        <v>2188.52</v>
      </c>
      <c r="K92" s="77"/>
      <c r="L92" s="66"/>
      <c r="M92" s="21"/>
    </row>
    <row r="93" spans="2:13">
      <c r="B93" s="83"/>
      <c r="C93" s="83"/>
      <c r="D93" s="83"/>
      <c r="E93" s="83">
        <v>4223</v>
      </c>
      <c r="F93" s="84" t="s">
        <v>200</v>
      </c>
      <c r="G93" s="76">
        <v>1200</v>
      </c>
      <c r="H93" s="76"/>
      <c r="I93" s="76"/>
      <c r="J93" s="76"/>
      <c r="K93" s="77">
        <f t="shared" si="16"/>
        <v>0</v>
      </c>
      <c r="L93" s="66"/>
      <c r="M93" s="21"/>
    </row>
    <row r="94" spans="2:13">
      <c r="B94" s="83"/>
      <c r="C94" s="83"/>
      <c r="D94" s="83"/>
      <c r="E94" s="83">
        <v>4226</v>
      </c>
      <c r="F94" s="84" t="s">
        <v>201</v>
      </c>
      <c r="G94" s="76">
        <v>1556.25</v>
      </c>
      <c r="H94" s="76"/>
      <c r="I94" s="76"/>
      <c r="J94" s="76"/>
      <c r="K94" s="77">
        <f t="shared" si="16"/>
        <v>0</v>
      </c>
      <c r="L94" s="66"/>
      <c r="M94" s="21"/>
    </row>
    <row r="95" spans="2:13" ht="26.25">
      <c r="B95" s="83"/>
      <c r="C95" s="83"/>
      <c r="D95" s="83"/>
      <c r="E95" s="83">
        <v>4227</v>
      </c>
      <c r="F95" s="84" t="s">
        <v>125</v>
      </c>
      <c r="G95" s="76">
        <v>4173.1000000000004</v>
      </c>
      <c r="H95" s="76"/>
      <c r="I95" s="76"/>
      <c r="J95" s="76">
        <v>1756.36</v>
      </c>
      <c r="K95" s="77">
        <f t="shared" si="16"/>
        <v>42.087656658119855</v>
      </c>
      <c r="L95" s="66"/>
      <c r="M95" s="21"/>
    </row>
    <row r="96" spans="2:13" ht="26.25">
      <c r="B96" s="83"/>
      <c r="C96" s="83"/>
      <c r="D96" s="83">
        <v>424</v>
      </c>
      <c r="E96" s="83"/>
      <c r="F96" s="84" t="s">
        <v>126</v>
      </c>
      <c r="G96" s="76">
        <v>966.43</v>
      </c>
      <c r="H96" s="76">
        <v>2470</v>
      </c>
      <c r="I96" s="76">
        <v>2470</v>
      </c>
      <c r="J96" s="76">
        <v>2510.12</v>
      </c>
      <c r="K96" s="77">
        <f t="shared" si="16"/>
        <v>259.73117556367248</v>
      </c>
      <c r="L96" s="66">
        <f t="shared" si="17"/>
        <v>101.62429149797569</v>
      </c>
      <c r="M96" s="21"/>
    </row>
    <row r="97" spans="2:13">
      <c r="B97" s="83"/>
      <c r="C97" s="83"/>
      <c r="D97" s="83"/>
      <c r="E97" s="83">
        <v>4241</v>
      </c>
      <c r="F97" s="84" t="s">
        <v>127</v>
      </c>
      <c r="G97" s="76">
        <v>966.43</v>
      </c>
      <c r="H97" s="76"/>
      <c r="I97" s="76"/>
      <c r="J97" s="76">
        <v>2510.12</v>
      </c>
      <c r="K97" s="77">
        <f t="shared" si="16"/>
        <v>259.73117556367248</v>
      </c>
      <c r="L97" s="66"/>
      <c r="M97" s="21"/>
    </row>
    <row r="98" spans="2:13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5"/>
      <c r="M98" s="21"/>
    </row>
  </sheetData>
  <mergeCells count="12">
    <mergeCell ref="B1:L1"/>
    <mergeCell ref="B2:L2"/>
    <mergeCell ref="B4:L4"/>
    <mergeCell ref="B6:L6"/>
    <mergeCell ref="B37:F37"/>
    <mergeCell ref="B9:F9"/>
    <mergeCell ref="B36:F36"/>
    <mergeCell ref="B8:F8"/>
    <mergeCell ref="B7:L7"/>
    <mergeCell ref="B5:L5"/>
    <mergeCell ref="B35:L35"/>
    <mergeCell ref="B3:L3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zoomScale="90" zoomScaleNormal="90" workbookViewId="0">
      <selection activeCell="B2" sqref="B2:H2"/>
    </sheetView>
  </sheetViews>
  <sheetFormatPr defaultRowHeight="14.25"/>
  <cols>
    <col min="1" max="1" width="4" style="15" customWidth="1"/>
    <col min="2" max="2" width="37.7109375" style="15" customWidth="1"/>
    <col min="3" max="6" width="24.28515625" style="15" customWidth="1"/>
    <col min="7" max="8" width="15.7109375" style="15" customWidth="1"/>
    <col min="9" max="16384" width="9.140625" style="15"/>
  </cols>
  <sheetData>
    <row r="1" spans="2:8">
      <c r="B1" s="90"/>
      <c r="C1" s="90"/>
      <c r="D1" s="90"/>
      <c r="E1" s="90"/>
      <c r="F1" s="91"/>
      <c r="G1" s="91"/>
      <c r="H1" s="91"/>
    </row>
    <row r="2" spans="2:8" ht="15.75" customHeight="1">
      <c r="B2" s="178" t="s">
        <v>41</v>
      </c>
      <c r="C2" s="178"/>
      <c r="D2" s="178"/>
      <c r="E2" s="178"/>
      <c r="F2" s="178"/>
      <c r="G2" s="178"/>
      <c r="H2" s="178"/>
    </row>
    <row r="3" spans="2:8">
      <c r="B3" s="27"/>
      <c r="C3" s="27"/>
      <c r="D3" s="27"/>
      <c r="E3" s="27"/>
      <c r="F3" s="92"/>
      <c r="G3" s="92"/>
      <c r="H3" s="92"/>
    </row>
    <row r="4" spans="2:8" ht="33" customHeight="1">
      <c r="B4" s="58" t="s">
        <v>7</v>
      </c>
      <c r="C4" s="58" t="s">
        <v>65</v>
      </c>
      <c r="D4" s="58" t="s">
        <v>66</v>
      </c>
      <c r="E4" s="58" t="s">
        <v>67</v>
      </c>
      <c r="F4" s="58" t="s">
        <v>68</v>
      </c>
      <c r="G4" s="58" t="s">
        <v>26</v>
      </c>
      <c r="H4" s="58" t="s">
        <v>26</v>
      </c>
    </row>
    <row r="5" spans="2:8">
      <c r="B5" s="58">
        <v>1</v>
      </c>
      <c r="C5" s="58">
        <v>2</v>
      </c>
      <c r="D5" s="58">
        <v>3</v>
      </c>
      <c r="E5" s="58">
        <v>4</v>
      </c>
      <c r="F5" s="58">
        <v>5</v>
      </c>
      <c r="G5" s="58" t="s">
        <v>38</v>
      </c>
      <c r="H5" s="58" t="s">
        <v>39</v>
      </c>
    </row>
    <row r="6" spans="2:8">
      <c r="B6" s="59" t="s">
        <v>52</v>
      </c>
      <c r="C6" s="93">
        <f>C7+C12+C14+C17</f>
        <v>1578376.3499999999</v>
      </c>
      <c r="D6" s="93">
        <f t="shared" ref="D6:F6" si="0">D7+D12+D14+D17</f>
        <v>1776319</v>
      </c>
      <c r="E6" s="93">
        <f t="shared" si="0"/>
        <v>1776319</v>
      </c>
      <c r="F6" s="93">
        <f t="shared" si="0"/>
        <v>1571848.5699999998</v>
      </c>
      <c r="G6" s="94">
        <f>F6/C6*100</f>
        <v>99.586424365773098</v>
      </c>
      <c r="H6" s="94">
        <f>F6/E6*100</f>
        <v>88.489092893787642</v>
      </c>
    </row>
    <row r="7" spans="2:8">
      <c r="B7" s="59" t="s">
        <v>18</v>
      </c>
      <c r="C7" s="95">
        <f>C8+C9+C10+C11</f>
        <v>121482.65</v>
      </c>
      <c r="D7" s="95">
        <f t="shared" ref="D7:F7" si="1">D8+D9+D10+D11</f>
        <v>106938</v>
      </c>
      <c r="E7" s="95">
        <f t="shared" si="1"/>
        <v>106938</v>
      </c>
      <c r="F7" s="95">
        <f t="shared" si="1"/>
        <v>108160.14</v>
      </c>
      <c r="G7" s="94">
        <f t="shared" ref="G7:G16" si="2">F7/C7*100</f>
        <v>89.033405181727602</v>
      </c>
      <c r="H7" s="94">
        <f t="shared" ref="H7:H16" si="3">F7/E7*100</f>
        <v>101.14284912753185</v>
      </c>
    </row>
    <row r="8" spans="2:8">
      <c r="B8" s="96" t="s">
        <v>19</v>
      </c>
      <c r="C8" s="97">
        <v>3242.44</v>
      </c>
      <c r="D8" s="97">
        <v>2318</v>
      </c>
      <c r="E8" s="97">
        <v>2318</v>
      </c>
      <c r="F8" s="97">
        <v>2291.46</v>
      </c>
      <c r="G8" s="94">
        <f t="shared" si="2"/>
        <v>70.670852814547075</v>
      </c>
      <c r="H8" s="94">
        <f t="shared" si="3"/>
        <v>98.85504745470233</v>
      </c>
    </row>
    <row r="9" spans="2:8">
      <c r="B9" s="98" t="s">
        <v>134</v>
      </c>
      <c r="C9" s="97">
        <v>115093.98</v>
      </c>
      <c r="D9" s="97">
        <v>100620</v>
      </c>
      <c r="E9" s="97">
        <v>100620</v>
      </c>
      <c r="F9" s="97">
        <v>101949.09</v>
      </c>
      <c r="G9" s="94">
        <f t="shared" si="2"/>
        <v>88.578994314037971</v>
      </c>
      <c r="H9" s="94">
        <f t="shared" si="3"/>
        <v>101.32090041741205</v>
      </c>
    </row>
    <row r="10" spans="2:8">
      <c r="B10" s="98" t="s">
        <v>135</v>
      </c>
      <c r="C10" s="97">
        <v>2400</v>
      </c>
      <c r="D10" s="97">
        <v>3000</v>
      </c>
      <c r="E10" s="97">
        <v>3000</v>
      </c>
      <c r="F10" s="97">
        <v>2950</v>
      </c>
      <c r="G10" s="94">
        <f t="shared" si="2"/>
        <v>122.91666666666667</v>
      </c>
      <c r="H10" s="94">
        <f t="shared" si="3"/>
        <v>98.333333333333329</v>
      </c>
    </row>
    <row r="11" spans="2:8">
      <c r="B11" s="98" t="s">
        <v>136</v>
      </c>
      <c r="C11" s="97">
        <v>746.23</v>
      </c>
      <c r="D11" s="97">
        <v>1000</v>
      </c>
      <c r="E11" s="97">
        <v>1000</v>
      </c>
      <c r="F11" s="97">
        <v>969.59</v>
      </c>
      <c r="G11" s="94">
        <f t="shared" si="2"/>
        <v>129.93179046674618</v>
      </c>
      <c r="H11" s="94">
        <f t="shared" si="3"/>
        <v>96.959000000000003</v>
      </c>
    </row>
    <row r="12" spans="2:8">
      <c r="B12" s="78" t="s">
        <v>24</v>
      </c>
      <c r="C12" s="95">
        <f>C13</f>
        <v>4715.79</v>
      </c>
      <c r="D12" s="95">
        <f t="shared" ref="D12:F12" si="4">D13</f>
        <v>23265</v>
      </c>
      <c r="E12" s="95">
        <f t="shared" si="4"/>
        <v>23265</v>
      </c>
      <c r="F12" s="95">
        <f t="shared" si="4"/>
        <v>21585.57</v>
      </c>
      <c r="G12" s="94">
        <f t="shared" si="2"/>
        <v>457.72966989624217</v>
      </c>
      <c r="H12" s="94">
        <f t="shared" si="3"/>
        <v>92.781302385557709</v>
      </c>
    </row>
    <row r="13" spans="2:8" ht="30" customHeight="1">
      <c r="B13" s="99" t="s">
        <v>190</v>
      </c>
      <c r="C13" s="97">
        <v>4715.79</v>
      </c>
      <c r="D13" s="97">
        <v>23265</v>
      </c>
      <c r="E13" s="97">
        <v>23265</v>
      </c>
      <c r="F13" s="97">
        <v>21585.57</v>
      </c>
      <c r="G13" s="94">
        <f t="shared" si="2"/>
        <v>457.72966989624217</v>
      </c>
      <c r="H13" s="94">
        <f t="shared" si="3"/>
        <v>92.781302385557709</v>
      </c>
    </row>
    <row r="14" spans="2:8">
      <c r="B14" s="78" t="s">
        <v>137</v>
      </c>
      <c r="C14" s="95">
        <f>C15+C16</f>
        <v>1448218.0999999999</v>
      </c>
      <c r="D14" s="95">
        <f t="shared" ref="D14:F14" si="5">D15+D16</f>
        <v>1646116</v>
      </c>
      <c r="E14" s="95">
        <f t="shared" si="5"/>
        <v>1646116</v>
      </c>
      <c r="F14" s="95">
        <f t="shared" si="5"/>
        <v>1442102.8599999999</v>
      </c>
      <c r="G14" s="94">
        <f t="shared" si="2"/>
        <v>99.577740396974733</v>
      </c>
      <c r="H14" s="94">
        <f t="shared" si="3"/>
        <v>87.606393474092954</v>
      </c>
    </row>
    <row r="15" spans="2:8">
      <c r="B15" s="98" t="s">
        <v>138</v>
      </c>
      <c r="C15" s="97">
        <v>1318311.96</v>
      </c>
      <c r="D15" s="97">
        <v>1520473</v>
      </c>
      <c r="E15" s="97">
        <v>1520473</v>
      </c>
      <c r="F15" s="97">
        <v>1411430.46</v>
      </c>
      <c r="G15" s="94">
        <f t="shared" si="2"/>
        <v>107.06346470527355</v>
      </c>
      <c r="H15" s="94">
        <f t="shared" si="3"/>
        <v>92.828380379000478</v>
      </c>
    </row>
    <row r="16" spans="2:8">
      <c r="B16" s="98" t="s">
        <v>139</v>
      </c>
      <c r="C16" s="97">
        <v>129906.14</v>
      </c>
      <c r="D16" s="97">
        <v>125643</v>
      </c>
      <c r="E16" s="97">
        <v>125643</v>
      </c>
      <c r="F16" s="97">
        <v>30672.400000000001</v>
      </c>
      <c r="G16" s="94">
        <f t="shared" si="2"/>
        <v>23.611201133372141</v>
      </c>
      <c r="H16" s="94">
        <f t="shared" si="3"/>
        <v>24.412342908080834</v>
      </c>
    </row>
    <row r="17" spans="2:8">
      <c r="B17" s="78" t="s">
        <v>140</v>
      </c>
      <c r="C17" s="95">
        <f>C18</f>
        <v>3959.81</v>
      </c>
      <c r="D17" s="95">
        <f t="shared" ref="D17:F17" si="6">D18</f>
        <v>0</v>
      </c>
      <c r="E17" s="95">
        <f t="shared" si="6"/>
        <v>0</v>
      </c>
      <c r="F17" s="95">
        <f t="shared" si="6"/>
        <v>0</v>
      </c>
      <c r="G17" s="94"/>
      <c r="H17" s="94"/>
    </row>
    <row r="18" spans="2:8">
      <c r="B18" s="98" t="s">
        <v>141</v>
      </c>
      <c r="C18" s="97">
        <v>3959.81</v>
      </c>
      <c r="D18" s="97"/>
      <c r="E18" s="97"/>
      <c r="F18" s="97"/>
      <c r="G18" s="94"/>
      <c r="H18" s="94"/>
    </row>
    <row r="19" spans="2:8">
      <c r="B19" s="100"/>
      <c r="C19" s="101"/>
      <c r="D19" s="101"/>
      <c r="E19" s="101"/>
      <c r="F19" s="102"/>
      <c r="G19" s="102"/>
      <c r="H19" s="102"/>
    </row>
    <row r="20" spans="2:8" ht="33" customHeight="1">
      <c r="B20" s="58" t="s">
        <v>7</v>
      </c>
      <c r="C20" s="58" t="s">
        <v>65</v>
      </c>
      <c r="D20" s="58" t="s">
        <v>66</v>
      </c>
      <c r="E20" s="58" t="s">
        <v>67</v>
      </c>
      <c r="F20" s="58" t="s">
        <v>68</v>
      </c>
      <c r="G20" s="58" t="s">
        <v>26</v>
      </c>
      <c r="H20" s="58" t="s">
        <v>26</v>
      </c>
    </row>
    <row r="21" spans="2:8">
      <c r="B21" s="58">
        <v>1</v>
      </c>
      <c r="C21" s="58">
        <v>2</v>
      </c>
      <c r="D21" s="58">
        <v>3</v>
      </c>
      <c r="E21" s="58">
        <v>4</v>
      </c>
      <c r="F21" s="58">
        <v>5</v>
      </c>
      <c r="G21" s="58" t="s">
        <v>38</v>
      </c>
      <c r="H21" s="58" t="s">
        <v>39</v>
      </c>
    </row>
    <row r="22" spans="2:8" ht="15.75" customHeight="1">
      <c r="B22" s="59" t="s">
        <v>53</v>
      </c>
      <c r="C22" s="103">
        <f>C23+C28+C30</f>
        <v>1631483.33</v>
      </c>
      <c r="D22" s="103">
        <f t="shared" ref="D22:F22" si="7">D23+D28+D30</f>
        <v>1776319</v>
      </c>
      <c r="E22" s="103">
        <f t="shared" si="7"/>
        <v>1776319</v>
      </c>
      <c r="F22" s="103">
        <f t="shared" si="7"/>
        <v>1776675.77</v>
      </c>
      <c r="G22" s="61">
        <f>F22/C22*100</f>
        <v>108.89941302679445</v>
      </c>
      <c r="H22" s="61">
        <f>F22/E22*100</f>
        <v>100.02008479332822</v>
      </c>
    </row>
    <row r="23" spans="2:8" ht="15.75" customHeight="1">
      <c r="B23" s="59" t="s">
        <v>18</v>
      </c>
      <c r="C23" s="103">
        <f>C24+C25+C26+C27</f>
        <v>121283.46</v>
      </c>
      <c r="D23" s="103">
        <f t="shared" ref="D23:F23" si="8">D24+D25+D26+D27</f>
        <v>106938</v>
      </c>
      <c r="E23" s="103">
        <f t="shared" si="8"/>
        <v>106938</v>
      </c>
      <c r="F23" s="103">
        <f t="shared" si="8"/>
        <v>109115.31000000001</v>
      </c>
      <c r="G23" s="61">
        <f t="shared" ref="G23:G32" si="9">F23/C23*100</f>
        <v>89.96718101544927</v>
      </c>
      <c r="H23" s="61">
        <f t="shared" ref="H23:H32" si="10">F23/E23*100</f>
        <v>102.03604892554566</v>
      </c>
    </row>
    <row r="24" spans="2:8">
      <c r="B24" s="96" t="s">
        <v>19</v>
      </c>
      <c r="C24" s="104">
        <f>3156.08</f>
        <v>3156.08</v>
      </c>
      <c r="D24" s="104">
        <f>588+1730</f>
        <v>2318</v>
      </c>
      <c r="E24" s="104">
        <v>2318</v>
      </c>
      <c r="F24" s="104">
        <f>562.25+1729.21</f>
        <v>2291.46</v>
      </c>
      <c r="G24" s="61">
        <f t="shared" si="9"/>
        <v>72.604623456946598</v>
      </c>
      <c r="H24" s="61">
        <f t="shared" si="10"/>
        <v>98.85504745470233</v>
      </c>
    </row>
    <row r="25" spans="2:8">
      <c r="B25" s="98" t="s">
        <v>134</v>
      </c>
      <c r="C25" s="104">
        <f>110444.74+4450.05</f>
        <v>114894.79000000001</v>
      </c>
      <c r="D25" s="104">
        <f>99670+950</f>
        <v>100620</v>
      </c>
      <c r="E25" s="104">
        <v>100620</v>
      </c>
      <c r="F25" s="104">
        <f>101874.56+949.74</f>
        <v>102824.3</v>
      </c>
      <c r="G25" s="61">
        <f t="shared" si="9"/>
        <v>89.494310403456936</v>
      </c>
      <c r="H25" s="61">
        <f t="shared" si="10"/>
        <v>102.19071755118267</v>
      </c>
    </row>
    <row r="26" spans="2:8">
      <c r="B26" s="98" t="s">
        <v>135</v>
      </c>
      <c r="C26" s="104">
        <v>2400</v>
      </c>
      <c r="D26" s="104">
        <v>3000</v>
      </c>
      <c r="E26" s="104">
        <v>3000</v>
      </c>
      <c r="F26" s="104">
        <v>3000</v>
      </c>
      <c r="G26" s="61">
        <f t="shared" si="9"/>
        <v>125</v>
      </c>
      <c r="H26" s="61">
        <f t="shared" si="10"/>
        <v>100</v>
      </c>
    </row>
    <row r="27" spans="2:8">
      <c r="B27" s="98" t="s">
        <v>136</v>
      </c>
      <c r="C27" s="104">
        <v>832.59</v>
      </c>
      <c r="D27" s="104">
        <v>1000</v>
      </c>
      <c r="E27" s="104">
        <v>1000</v>
      </c>
      <c r="F27" s="104">
        <v>999.55</v>
      </c>
      <c r="G27" s="61">
        <f t="shared" si="9"/>
        <v>120.05308735391968</v>
      </c>
      <c r="H27" s="61">
        <f t="shared" si="10"/>
        <v>99.954999999999998</v>
      </c>
    </row>
    <row r="28" spans="2:8">
      <c r="B28" s="78" t="s">
        <v>24</v>
      </c>
      <c r="C28" s="103">
        <f>C29</f>
        <v>15597.88</v>
      </c>
      <c r="D28" s="103">
        <f t="shared" ref="D28:F28" si="11">D29</f>
        <v>23265</v>
      </c>
      <c r="E28" s="103">
        <f t="shared" si="11"/>
        <v>23265</v>
      </c>
      <c r="F28" s="103">
        <f t="shared" si="11"/>
        <v>23946.059999999998</v>
      </c>
      <c r="G28" s="61">
        <f t="shared" si="9"/>
        <v>153.52124775931085</v>
      </c>
      <c r="H28" s="61">
        <f t="shared" si="10"/>
        <v>102.92740167633782</v>
      </c>
    </row>
    <row r="29" spans="2:8" ht="30" customHeight="1">
      <c r="B29" s="99" t="s">
        <v>190</v>
      </c>
      <c r="C29" s="104">
        <f>12804.81+2793.07</f>
        <v>15597.88</v>
      </c>
      <c r="D29" s="104">
        <f>20465+2800</f>
        <v>23265</v>
      </c>
      <c r="E29" s="104">
        <v>23265</v>
      </c>
      <c r="F29" s="104">
        <f>20950.92+2995.14</f>
        <v>23946.059999999998</v>
      </c>
      <c r="G29" s="61">
        <f t="shared" si="9"/>
        <v>153.52124775931085</v>
      </c>
      <c r="H29" s="61">
        <f t="shared" si="10"/>
        <v>102.92740167633782</v>
      </c>
    </row>
    <row r="30" spans="2:8">
      <c r="B30" s="78" t="s">
        <v>137</v>
      </c>
      <c r="C30" s="103">
        <f>C31+C32</f>
        <v>1494601.99</v>
      </c>
      <c r="D30" s="103">
        <f t="shared" ref="D30:F30" si="12">D31+D32</f>
        <v>1646116</v>
      </c>
      <c r="E30" s="103">
        <f t="shared" si="12"/>
        <v>1646116</v>
      </c>
      <c r="F30" s="103">
        <f t="shared" si="12"/>
        <v>1643614.4</v>
      </c>
      <c r="G30" s="61">
        <f t="shared" si="9"/>
        <v>109.97003958224356</v>
      </c>
      <c r="H30" s="61">
        <f t="shared" si="10"/>
        <v>99.848030150973557</v>
      </c>
    </row>
    <row r="31" spans="2:8">
      <c r="B31" s="98" t="s">
        <v>138</v>
      </c>
      <c r="C31" s="104">
        <f>1311927.28+652.66</f>
        <v>1312579.94</v>
      </c>
      <c r="D31" s="104">
        <f>1519733+740</f>
        <v>1520473</v>
      </c>
      <c r="E31" s="104">
        <v>1520473</v>
      </c>
      <c r="F31" s="104">
        <f>1530399.68+780.91</f>
        <v>1531180.5899999999</v>
      </c>
      <c r="G31" s="61">
        <f t="shared" si="9"/>
        <v>116.65427326277742</v>
      </c>
      <c r="H31" s="61">
        <f t="shared" si="10"/>
        <v>100.70422756602714</v>
      </c>
    </row>
    <row r="32" spans="2:8">
      <c r="B32" s="98" t="s">
        <v>139</v>
      </c>
      <c r="C32" s="104">
        <v>182022.05</v>
      </c>
      <c r="D32" s="104">
        <v>125643</v>
      </c>
      <c r="E32" s="104">
        <v>125643</v>
      </c>
      <c r="F32" s="104">
        <v>112433.81</v>
      </c>
      <c r="G32" s="61">
        <f t="shared" si="9"/>
        <v>61.769335088798307</v>
      </c>
      <c r="H32" s="61">
        <f t="shared" si="10"/>
        <v>89.486728269780244</v>
      </c>
    </row>
    <row r="33" spans="2:11" ht="15" customHeight="1">
      <c r="B33" s="78" t="s">
        <v>140</v>
      </c>
      <c r="C33" s="105"/>
      <c r="D33" s="106"/>
      <c r="E33" s="106"/>
      <c r="F33" s="106"/>
      <c r="G33" s="61"/>
      <c r="H33" s="61"/>
      <c r="I33" s="16"/>
      <c r="J33" s="16"/>
      <c r="K33" s="16"/>
    </row>
    <row r="34" spans="2:11">
      <c r="B34" s="98" t="s">
        <v>141</v>
      </c>
      <c r="C34" s="106"/>
      <c r="D34" s="106"/>
      <c r="E34" s="106"/>
      <c r="F34" s="106"/>
      <c r="G34" s="61"/>
      <c r="H34" s="61"/>
      <c r="I34" s="16"/>
      <c r="J34" s="16"/>
      <c r="K34" s="16"/>
    </row>
    <row r="35" spans="2:11"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1">
    <mergeCell ref="B2:H2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="90" zoomScaleNormal="90" workbookViewId="0">
      <selection activeCell="B2" sqref="B2:H2"/>
    </sheetView>
  </sheetViews>
  <sheetFormatPr defaultRowHeight="15"/>
  <cols>
    <col min="1" max="1" width="3.7109375" customWidth="1"/>
    <col min="2" max="2" width="37.7109375" customWidth="1"/>
    <col min="3" max="3" width="19.5703125" customWidth="1"/>
    <col min="4" max="4" width="18.140625" customWidth="1"/>
    <col min="5" max="5" width="19.5703125" customWidth="1"/>
    <col min="6" max="6" width="17.5703125" customWidth="1"/>
    <col min="7" max="7" width="12.28515625" customWidth="1"/>
    <col min="8" max="8" width="13" customWidth="1"/>
  </cols>
  <sheetData>
    <row r="1" spans="1:8" ht="18.75">
      <c r="A1" s="28"/>
      <c r="B1" s="107"/>
      <c r="C1" s="107"/>
      <c r="D1" s="107"/>
      <c r="E1" s="107"/>
      <c r="F1" s="91"/>
      <c r="G1" s="91"/>
      <c r="H1" s="91"/>
    </row>
    <row r="2" spans="1:8" ht="15.75" customHeight="1">
      <c r="A2" s="28"/>
      <c r="B2" s="178" t="s">
        <v>42</v>
      </c>
      <c r="C2" s="178"/>
      <c r="D2" s="178"/>
      <c r="E2" s="178"/>
      <c r="F2" s="178"/>
      <c r="G2" s="178"/>
      <c r="H2" s="178"/>
    </row>
    <row r="3" spans="1:8">
      <c r="A3" s="28"/>
      <c r="B3" s="27"/>
      <c r="C3" s="27"/>
      <c r="D3" s="27"/>
      <c r="E3" s="27"/>
      <c r="F3" s="92"/>
      <c r="G3" s="92"/>
      <c r="H3" s="92"/>
    </row>
    <row r="4" spans="1:8" ht="40.5" customHeight="1">
      <c r="A4" s="28"/>
      <c r="B4" s="58" t="s">
        <v>7</v>
      </c>
      <c r="C4" s="58" t="s">
        <v>202</v>
      </c>
      <c r="D4" s="58" t="s">
        <v>66</v>
      </c>
      <c r="E4" s="58" t="s">
        <v>67</v>
      </c>
      <c r="F4" s="58" t="s">
        <v>203</v>
      </c>
      <c r="G4" s="58" t="s">
        <v>26</v>
      </c>
      <c r="H4" s="58" t="s">
        <v>26</v>
      </c>
    </row>
    <row r="5" spans="1:8">
      <c r="A5" s="28"/>
      <c r="B5" s="58">
        <v>1</v>
      </c>
      <c r="C5" s="58">
        <v>2</v>
      </c>
      <c r="D5" s="58">
        <v>3</v>
      </c>
      <c r="E5" s="58">
        <v>4</v>
      </c>
      <c r="F5" s="58">
        <v>5</v>
      </c>
      <c r="G5" s="58" t="s">
        <v>38</v>
      </c>
      <c r="H5" s="58" t="s">
        <v>39</v>
      </c>
    </row>
    <row r="6" spans="1:8" ht="15.75" customHeight="1">
      <c r="A6" s="28"/>
      <c r="B6" s="59" t="s">
        <v>53</v>
      </c>
      <c r="C6" s="108">
        <f>C7</f>
        <v>1631483.33</v>
      </c>
      <c r="D6" s="108">
        <f t="shared" ref="D6:F6" si="0">D7</f>
        <v>1776319</v>
      </c>
      <c r="E6" s="108">
        <f t="shared" si="0"/>
        <v>1776319</v>
      </c>
      <c r="F6" s="108">
        <f t="shared" si="0"/>
        <v>1776675.77</v>
      </c>
      <c r="G6" s="109">
        <f>F6/C6*100</f>
        <v>108.89941302679445</v>
      </c>
      <c r="H6" s="109">
        <f>F6/E6*100</f>
        <v>100.02008479332822</v>
      </c>
    </row>
    <row r="7" spans="1:8" ht="15.75" customHeight="1">
      <c r="A7" s="28"/>
      <c r="B7" s="59" t="s">
        <v>144</v>
      </c>
      <c r="C7" s="108">
        <f>C8+C9</f>
        <v>1631483.33</v>
      </c>
      <c r="D7" s="108">
        <f t="shared" ref="D7:F7" si="1">D8+D9</f>
        <v>1776319</v>
      </c>
      <c r="E7" s="108">
        <f t="shared" si="1"/>
        <v>1776319</v>
      </c>
      <c r="F7" s="108">
        <f t="shared" si="1"/>
        <v>1776675.77</v>
      </c>
      <c r="G7" s="109">
        <f t="shared" ref="G7:G9" si="2">F7/C7*100</f>
        <v>108.89941302679445</v>
      </c>
      <c r="H7" s="109">
        <f t="shared" ref="H7:H9" si="3">F7/E7*100</f>
        <v>100.02008479332822</v>
      </c>
    </row>
    <row r="8" spans="1:8">
      <c r="A8" s="28"/>
      <c r="B8" s="96" t="s">
        <v>142</v>
      </c>
      <c r="C8" s="151">
        <v>1593636.52</v>
      </c>
      <c r="D8" s="151">
        <v>1775731</v>
      </c>
      <c r="E8" s="151">
        <v>1775731</v>
      </c>
      <c r="F8" s="151">
        <v>1776113.52</v>
      </c>
      <c r="G8" s="110">
        <f t="shared" si="2"/>
        <v>111.45035255592661</v>
      </c>
      <c r="H8" s="110">
        <f t="shared" si="3"/>
        <v>100.021541551057</v>
      </c>
    </row>
    <row r="9" spans="1:8">
      <c r="A9" s="28"/>
      <c r="B9" s="98" t="s">
        <v>143</v>
      </c>
      <c r="C9" s="151">
        <v>37846.81</v>
      </c>
      <c r="D9" s="152">
        <v>588</v>
      </c>
      <c r="E9" s="152">
        <v>588</v>
      </c>
      <c r="F9" s="152">
        <v>562.25</v>
      </c>
      <c r="G9" s="110">
        <f t="shared" si="2"/>
        <v>1.4855941623613722</v>
      </c>
      <c r="H9" s="110">
        <f t="shared" si="3"/>
        <v>95.620748299319729</v>
      </c>
    </row>
    <row r="10" spans="1:8">
      <c r="B10" s="8"/>
      <c r="C10" s="8"/>
      <c r="D10" s="8"/>
      <c r="E10" s="8"/>
      <c r="F10" s="8"/>
      <c r="G10" s="8"/>
      <c r="H10" s="8"/>
    </row>
    <row r="11" spans="1:8">
      <c r="B11" s="8"/>
      <c r="C11" s="8"/>
      <c r="D11" s="8"/>
      <c r="E11" s="8"/>
      <c r="F11" s="8"/>
      <c r="G11" s="8"/>
      <c r="H11" s="8"/>
    </row>
    <row r="12" spans="1:8">
      <c r="B12" s="8"/>
      <c r="C12" s="8"/>
      <c r="D12" s="8"/>
      <c r="E12" s="8"/>
      <c r="F12" s="8"/>
      <c r="G12" s="8"/>
      <c r="H12" s="8"/>
    </row>
  </sheetData>
  <mergeCells count="1">
    <mergeCell ref="B2:H2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="90" zoomScaleNormal="90" workbookViewId="0">
      <selection activeCell="B4" sqref="B4:L4"/>
    </sheetView>
  </sheetViews>
  <sheetFormatPr defaultRowHeight="15"/>
  <cols>
    <col min="1" max="1" width="3.7109375" customWidth="1"/>
    <col min="2" max="2" width="7.42578125" style="17" bestFit="1" customWidth="1"/>
    <col min="3" max="3" width="8.42578125" style="17" bestFit="1" customWidth="1"/>
    <col min="4" max="4" width="8.42578125" style="17" customWidth="1"/>
    <col min="5" max="5" width="5.42578125" style="17" bestFit="1" customWidth="1"/>
    <col min="6" max="6" width="25.28515625" style="17" customWidth="1"/>
    <col min="7" max="10" width="24.28515625" style="17" customWidth="1"/>
    <col min="11" max="12" width="15.7109375" style="17" customWidth="1"/>
  </cols>
  <sheetData>
    <row r="1" spans="1:13" ht="18" customHeight="1">
      <c r="A1" s="21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1"/>
    </row>
    <row r="2" spans="1:13" ht="15.75" customHeight="1">
      <c r="A2" s="21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21"/>
    </row>
    <row r="3" spans="1:13">
      <c r="A3" s="21"/>
      <c r="B3" s="27"/>
      <c r="C3" s="27"/>
      <c r="D3" s="27"/>
      <c r="E3" s="27"/>
      <c r="F3" s="27"/>
      <c r="G3" s="27"/>
      <c r="H3" s="27"/>
      <c r="I3" s="27"/>
      <c r="J3" s="92"/>
      <c r="K3" s="92"/>
      <c r="L3" s="92"/>
      <c r="M3" s="21"/>
    </row>
    <row r="4" spans="1:13" ht="18" customHeight="1">
      <c r="A4" s="21"/>
      <c r="B4" s="178" t="s">
        <v>57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21"/>
    </row>
    <row r="5" spans="1:13" ht="15.75" customHeight="1">
      <c r="A5" s="21"/>
      <c r="B5" s="178" t="s">
        <v>43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21"/>
    </row>
    <row r="6" spans="1:13">
      <c r="A6" s="21"/>
      <c r="B6" s="27"/>
      <c r="C6" s="27"/>
      <c r="D6" s="27"/>
      <c r="E6" s="27"/>
      <c r="F6" s="27"/>
      <c r="G6" s="27"/>
      <c r="H6" s="27"/>
      <c r="I6" s="27"/>
      <c r="J6" s="92"/>
      <c r="K6" s="92"/>
      <c r="L6" s="92"/>
      <c r="M6" s="21"/>
    </row>
    <row r="7" spans="1:13" ht="33" customHeight="1">
      <c r="A7" s="21"/>
      <c r="B7" s="195" t="s">
        <v>7</v>
      </c>
      <c r="C7" s="196"/>
      <c r="D7" s="196"/>
      <c r="E7" s="196"/>
      <c r="F7" s="197"/>
      <c r="G7" s="58" t="s">
        <v>65</v>
      </c>
      <c r="H7" s="58" t="s">
        <v>66</v>
      </c>
      <c r="I7" s="58" t="s">
        <v>67</v>
      </c>
      <c r="J7" s="58" t="s">
        <v>68</v>
      </c>
      <c r="K7" s="58" t="s">
        <v>26</v>
      </c>
      <c r="L7" s="58" t="s">
        <v>26</v>
      </c>
      <c r="M7" s="21"/>
    </row>
    <row r="8" spans="1:13">
      <c r="A8" s="21"/>
      <c r="B8" s="195">
        <v>1</v>
      </c>
      <c r="C8" s="196"/>
      <c r="D8" s="196"/>
      <c r="E8" s="196"/>
      <c r="F8" s="197"/>
      <c r="G8" s="111">
        <v>2</v>
      </c>
      <c r="H8" s="111">
        <v>3</v>
      </c>
      <c r="I8" s="111">
        <v>4</v>
      </c>
      <c r="J8" s="111">
        <v>5</v>
      </c>
      <c r="K8" s="111" t="s">
        <v>38</v>
      </c>
      <c r="L8" s="111" t="s">
        <v>39</v>
      </c>
      <c r="M8" s="21"/>
    </row>
    <row r="9" spans="1:13" ht="25.5">
      <c r="A9" s="21"/>
      <c r="B9" s="59">
        <v>8</v>
      </c>
      <c r="C9" s="59"/>
      <c r="D9" s="59"/>
      <c r="E9" s="59"/>
      <c r="F9" s="59" t="s">
        <v>8</v>
      </c>
      <c r="G9" s="112"/>
      <c r="H9" s="112"/>
      <c r="I9" s="112"/>
      <c r="J9" s="113"/>
      <c r="K9" s="113"/>
      <c r="L9" s="113"/>
      <c r="M9" s="21"/>
    </row>
    <row r="10" spans="1:13">
      <c r="A10" s="21"/>
      <c r="B10" s="59"/>
      <c r="C10" s="63">
        <v>84</v>
      </c>
      <c r="D10" s="63"/>
      <c r="E10" s="63"/>
      <c r="F10" s="63" t="s">
        <v>13</v>
      </c>
      <c r="G10" s="112"/>
      <c r="H10" s="112"/>
      <c r="I10" s="112"/>
      <c r="J10" s="113"/>
      <c r="K10" s="113"/>
      <c r="L10" s="113"/>
      <c r="M10" s="21"/>
    </row>
    <row r="11" spans="1:13" ht="51">
      <c r="A11" s="21"/>
      <c r="B11" s="67"/>
      <c r="C11" s="67"/>
      <c r="D11" s="67">
        <v>841</v>
      </c>
      <c r="E11" s="67"/>
      <c r="F11" s="68" t="s">
        <v>44</v>
      </c>
      <c r="G11" s="112"/>
      <c r="H11" s="112"/>
      <c r="I11" s="112"/>
      <c r="J11" s="113"/>
      <c r="K11" s="113"/>
      <c r="L11" s="113"/>
      <c r="M11" s="21"/>
    </row>
    <row r="12" spans="1:13" ht="25.5">
      <c r="A12" s="21"/>
      <c r="B12" s="67"/>
      <c r="C12" s="67"/>
      <c r="D12" s="67"/>
      <c r="E12" s="67">
        <v>8413</v>
      </c>
      <c r="F12" s="68" t="s">
        <v>45</v>
      </c>
      <c r="G12" s="112"/>
      <c r="H12" s="112"/>
      <c r="I12" s="112"/>
      <c r="J12" s="113"/>
      <c r="K12" s="113"/>
      <c r="L12" s="113"/>
      <c r="M12" s="21"/>
    </row>
    <row r="13" spans="1:13">
      <c r="A13" s="21"/>
      <c r="B13" s="67"/>
      <c r="C13" s="67"/>
      <c r="D13" s="67"/>
      <c r="E13" s="114" t="s">
        <v>21</v>
      </c>
      <c r="F13" s="115"/>
      <c r="G13" s="112"/>
      <c r="H13" s="112"/>
      <c r="I13" s="112"/>
      <c r="J13" s="113"/>
      <c r="K13" s="113"/>
      <c r="L13" s="113"/>
      <c r="M13" s="21"/>
    </row>
    <row r="14" spans="1:13" ht="25.5">
      <c r="A14" s="21"/>
      <c r="B14" s="78">
        <v>5</v>
      </c>
      <c r="C14" s="79"/>
      <c r="D14" s="79"/>
      <c r="E14" s="79"/>
      <c r="F14" s="82" t="s">
        <v>9</v>
      </c>
      <c r="G14" s="112"/>
      <c r="H14" s="112"/>
      <c r="I14" s="112"/>
      <c r="J14" s="113"/>
      <c r="K14" s="113"/>
      <c r="L14" s="113"/>
      <c r="M14" s="21"/>
    </row>
    <row r="15" spans="1:13" ht="25.5">
      <c r="A15" s="21"/>
      <c r="B15" s="63"/>
      <c r="C15" s="63">
        <v>54</v>
      </c>
      <c r="D15" s="63"/>
      <c r="E15" s="63"/>
      <c r="F15" s="81" t="s">
        <v>14</v>
      </c>
      <c r="G15" s="112"/>
      <c r="H15" s="112"/>
      <c r="I15" s="116"/>
      <c r="J15" s="113"/>
      <c r="K15" s="113"/>
      <c r="L15" s="113"/>
      <c r="M15" s="21"/>
    </row>
    <row r="16" spans="1:13" ht="63.75">
      <c r="A16" s="21"/>
      <c r="B16" s="63"/>
      <c r="C16" s="63"/>
      <c r="D16" s="63">
        <v>541</v>
      </c>
      <c r="E16" s="68"/>
      <c r="F16" s="68" t="s">
        <v>46</v>
      </c>
      <c r="G16" s="112"/>
      <c r="H16" s="112"/>
      <c r="I16" s="116"/>
      <c r="J16" s="113"/>
      <c r="K16" s="113"/>
      <c r="L16" s="113"/>
      <c r="M16" s="21"/>
    </row>
    <row r="17" spans="1:13" ht="38.25">
      <c r="A17" s="21"/>
      <c r="B17" s="63"/>
      <c r="C17" s="63"/>
      <c r="D17" s="63"/>
      <c r="E17" s="68">
        <v>5413</v>
      </c>
      <c r="F17" s="68" t="s">
        <v>47</v>
      </c>
      <c r="G17" s="112"/>
      <c r="H17" s="112"/>
      <c r="I17" s="116"/>
      <c r="J17" s="113"/>
      <c r="K17" s="113"/>
      <c r="L17" s="113"/>
      <c r="M17" s="21"/>
    </row>
    <row r="18" spans="1:13">
      <c r="A18" s="21"/>
      <c r="B18" s="117"/>
      <c r="C18" s="79"/>
      <c r="D18" s="79"/>
      <c r="E18" s="79"/>
      <c r="F18" s="82" t="s">
        <v>21</v>
      </c>
      <c r="G18" s="112"/>
      <c r="H18" s="112"/>
      <c r="I18" s="112"/>
      <c r="J18" s="113"/>
      <c r="K18" s="113"/>
      <c r="L18" s="113"/>
      <c r="M18" s="21"/>
    </row>
    <row r="19" spans="1:1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1"/>
    </row>
    <row r="21" spans="1:13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zoomScale="90" zoomScaleNormal="90" workbookViewId="0">
      <selection activeCell="B2" sqref="B2:H2"/>
    </sheetView>
  </sheetViews>
  <sheetFormatPr defaultRowHeight="15"/>
  <cols>
    <col min="1" max="1" width="3.7109375" customWidth="1"/>
    <col min="2" max="2" width="37.7109375" customWidth="1"/>
    <col min="3" max="6" width="24.28515625" customWidth="1"/>
    <col min="7" max="8" width="15.7109375" customWidth="1"/>
  </cols>
  <sheetData>
    <row r="1" spans="1:9">
      <c r="A1" s="17"/>
      <c r="B1" s="90"/>
      <c r="C1" s="90"/>
      <c r="D1" s="90"/>
      <c r="E1" s="90"/>
      <c r="F1" s="91"/>
      <c r="G1" s="91"/>
      <c r="H1" s="91"/>
      <c r="I1" s="21"/>
    </row>
    <row r="2" spans="1:9" ht="15.75" customHeight="1">
      <c r="A2" s="17"/>
      <c r="B2" s="178" t="s">
        <v>48</v>
      </c>
      <c r="C2" s="178"/>
      <c r="D2" s="178"/>
      <c r="E2" s="178"/>
      <c r="F2" s="178"/>
      <c r="G2" s="178"/>
      <c r="H2" s="178"/>
      <c r="I2" s="21"/>
    </row>
    <row r="3" spans="1:9">
      <c r="A3" s="17"/>
      <c r="B3" s="27"/>
      <c r="C3" s="27"/>
      <c r="D3" s="27"/>
      <c r="E3" s="27"/>
      <c r="F3" s="92"/>
      <c r="G3" s="92"/>
      <c r="H3" s="92"/>
      <c r="I3" s="21"/>
    </row>
    <row r="4" spans="1:9" ht="33" customHeight="1">
      <c r="A4" s="17"/>
      <c r="B4" s="58" t="s">
        <v>7</v>
      </c>
      <c r="C4" s="58" t="s">
        <v>65</v>
      </c>
      <c r="D4" s="58" t="s">
        <v>66</v>
      </c>
      <c r="E4" s="58" t="s">
        <v>67</v>
      </c>
      <c r="F4" s="58" t="s">
        <v>68</v>
      </c>
      <c r="G4" s="58" t="s">
        <v>26</v>
      </c>
      <c r="H4" s="58" t="s">
        <v>26</v>
      </c>
      <c r="I4" s="21"/>
    </row>
    <row r="5" spans="1:9">
      <c r="A5" s="17"/>
      <c r="B5" s="58">
        <v>1</v>
      </c>
      <c r="C5" s="58">
        <v>2</v>
      </c>
      <c r="D5" s="58">
        <v>3</v>
      </c>
      <c r="E5" s="58">
        <v>4</v>
      </c>
      <c r="F5" s="58">
        <v>5</v>
      </c>
      <c r="G5" s="58" t="s">
        <v>38</v>
      </c>
      <c r="H5" s="58" t="s">
        <v>39</v>
      </c>
      <c r="I5" s="21"/>
    </row>
    <row r="6" spans="1:9">
      <c r="A6" s="17"/>
      <c r="B6" s="59" t="s">
        <v>50</v>
      </c>
      <c r="C6" s="112"/>
      <c r="D6" s="112"/>
      <c r="E6" s="116"/>
      <c r="F6" s="113"/>
      <c r="G6" s="113"/>
      <c r="H6" s="113"/>
      <c r="I6" s="21"/>
    </row>
    <row r="7" spans="1:9">
      <c r="A7" s="17"/>
      <c r="B7" s="59" t="s">
        <v>18</v>
      </c>
      <c r="C7" s="112"/>
      <c r="D7" s="112"/>
      <c r="E7" s="112"/>
      <c r="F7" s="113"/>
      <c r="G7" s="113"/>
      <c r="H7" s="113"/>
      <c r="I7" s="21"/>
    </row>
    <row r="8" spans="1:9">
      <c r="A8" s="17"/>
      <c r="B8" s="118" t="s">
        <v>19</v>
      </c>
      <c r="C8" s="112"/>
      <c r="D8" s="112"/>
      <c r="E8" s="112"/>
      <c r="F8" s="113"/>
      <c r="G8" s="113"/>
      <c r="H8" s="113"/>
      <c r="I8" s="21"/>
    </row>
    <row r="9" spans="1:9">
      <c r="A9" s="17"/>
      <c r="B9" s="119" t="s">
        <v>20</v>
      </c>
      <c r="C9" s="112"/>
      <c r="D9" s="112"/>
      <c r="E9" s="112"/>
      <c r="F9" s="113"/>
      <c r="G9" s="113"/>
      <c r="H9" s="113"/>
      <c r="I9" s="21"/>
    </row>
    <row r="10" spans="1:9">
      <c r="A10" s="17"/>
      <c r="B10" s="119" t="s">
        <v>21</v>
      </c>
      <c r="C10" s="112"/>
      <c r="D10" s="112"/>
      <c r="E10" s="112"/>
      <c r="F10" s="113"/>
      <c r="G10" s="113"/>
      <c r="H10" s="113"/>
      <c r="I10" s="21"/>
    </row>
    <row r="11" spans="1:9">
      <c r="A11" s="17"/>
      <c r="B11" s="59" t="s">
        <v>22</v>
      </c>
      <c r="C11" s="112"/>
      <c r="D11" s="112"/>
      <c r="E11" s="116"/>
      <c r="F11" s="113"/>
      <c r="G11" s="113"/>
      <c r="H11" s="113"/>
      <c r="I11" s="21"/>
    </row>
    <row r="12" spans="1:9">
      <c r="A12" s="17"/>
      <c r="B12" s="120" t="s">
        <v>23</v>
      </c>
      <c r="C12" s="112"/>
      <c r="D12" s="112"/>
      <c r="E12" s="116"/>
      <c r="F12" s="113"/>
      <c r="G12" s="113"/>
      <c r="H12" s="113"/>
      <c r="I12" s="21"/>
    </row>
    <row r="13" spans="1:9">
      <c r="A13" s="17"/>
      <c r="B13" s="59" t="s">
        <v>24</v>
      </c>
      <c r="C13" s="112"/>
      <c r="D13" s="112"/>
      <c r="E13" s="116"/>
      <c r="F13" s="113"/>
      <c r="G13" s="113"/>
      <c r="H13" s="113"/>
      <c r="I13" s="21"/>
    </row>
    <row r="14" spans="1:9">
      <c r="A14" s="17"/>
      <c r="B14" s="120" t="s">
        <v>25</v>
      </c>
      <c r="C14" s="112"/>
      <c r="D14" s="112"/>
      <c r="E14" s="116"/>
      <c r="F14" s="113"/>
      <c r="G14" s="113"/>
      <c r="H14" s="113"/>
      <c r="I14" s="21"/>
    </row>
    <row r="15" spans="1:9">
      <c r="A15" s="17"/>
      <c r="B15" s="63" t="s">
        <v>16</v>
      </c>
      <c r="C15" s="112"/>
      <c r="D15" s="112"/>
      <c r="E15" s="116"/>
      <c r="F15" s="113"/>
      <c r="G15" s="113"/>
      <c r="H15" s="113"/>
      <c r="I15" s="21"/>
    </row>
    <row r="16" spans="1:9">
      <c r="A16" s="17"/>
      <c r="B16" s="120"/>
      <c r="C16" s="112"/>
      <c r="D16" s="112"/>
      <c r="E16" s="116"/>
      <c r="F16" s="113"/>
      <c r="G16" s="113"/>
      <c r="H16" s="113"/>
      <c r="I16" s="21"/>
    </row>
    <row r="17" spans="1:9" ht="15.75" customHeight="1">
      <c r="A17" s="17"/>
      <c r="B17" s="59" t="s">
        <v>51</v>
      </c>
      <c r="C17" s="112"/>
      <c r="D17" s="112"/>
      <c r="E17" s="116"/>
      <c r="F17" s="113"/>
      <c r="G17" s="113"/>
      <c r="H17" s="113"/>
      <c r="I17" s="21"/>
    </row>
    <row r="18" spans="1:9" ht="15.75" customHeight="1">
      <c r="A18" s="17"/>
      <c r="B18" s="59" t="s">
        <v>18</v>
      </c>
      <c r="C18" s="112"/>
      <c r="D18" s="112"/>
      <c r="E18" s="112"/>
      <c r="F18" s="113"/>
      <c r="G18" s="113"/>
      <c r="H18" s="113"/>
      <c r="I18" s="21"/>
    </row>
    <row r="19" spans="1:9">
      <c r="A19" s="17"/>
      <c r="B19" s="118" t="s">
        <v>19</v>
      </c>
      <c r="C19" s="112"/>
      <c r="D19" s="112"/>
      <c r="E19" s="112"/>
      <c r="F19" s="113"/>
      <c r="G19" s="113"/>
      <c r="H19" s="113"/>
      <c r="I19" s="21"/>
    </row>
    <row r="20" spans="1:9">
      <c r="A20" s="17"/>
      <c r="B20" s="119" t="s">
        <v>20</v>
      </c>
      <c r="C20" s="112"/>
      <c r="D20" s="112"/>
      <c r="E20" s="112"/>
      <c r="F20" s="113"/>
      <c r="G20" s="113"/>
      <c r="H20" s="113"/>
      <c r="I20" s="21"/>
    </row>
    <row r="21" spans="1:9">
      <c r="A21" s="17"/>
      <c r="B21" s="119" t="s">
        <v>21</v>
      </c>
      <c r="C21" s="112"/>
      <c r="D21" s="112"/>
      <c r="E21" s="112"/>
      <c r="F21" s="113"/>
      <c r="G21" s="113"/>
      <c r="H21" s="113"/>
      <c r="I21" s="21"/>
    </row>
    <row r="22" spans="1:9">
      <c r="A22" s="17"/>
      <c r="B22" s="59" t="s">
        <v>22</v>
      </c>
      <c r="C22" s="112"/>
      <c r="D22" s="112"/>
      <c r="E22" s="116"/>
      <c r="F22" s="113"/>
      <c r="G22" s="113"/>
      <c r="H22" s="113"/>
      <c r="I22" s="21"/>
    </row>
    <row r="23" spans="1:9">
      <c r="A23" s="17"/>
      <c r="B23" s="120" t="s">
        <v>23</v>
      </c>
      <c r="C23" s="112"/>
      <c r="D23" s="112"/>
      <c r="E23" s="116"/>
      <c r="F23" s="113"/>
      <c r="G23" s="113"/>
      <c r="H23" s="113"/>
      <c r="I23" s="21"/>
    </row>
    <row r="24" spans="1:9">
      <c r="A24" s="17"/>
      <c r="B24" s="59" t="s">
        <v>24</v>
      </c>
      <c r="C24" s="112"/>
      <c r="D24" s="112"/>
      <c r="E24" s="116"/>
      <c r="F24" s="113"/>
      <c r="G24" s="113"/>
      <c r="H24" s="113"/>
      <c r="I24" s="21"/>
    </row>
    <row r="25" spans="1:9">
      <c r="A25" s="17"/>
      <c r="B25" s="120" t="s">
        <v>25</v>
      </c>
      <c r="C25" s="112"/>
      <c r="D25" s="112"/>
      <c r="E25" s="116"/>
      <c r="F25" s="113"/>
      <c r="G25" s="113"/>
      <c r="H25" s="113"/>
      <c r="I25" s="21"/>
    </row>
    <row r="26" spans="1:9">
      <c r="A26" s="17"/>
      <c r="B26" s="63" t="s">
        <v>16</v>
      </c>
      <c r="C26" s="112"/>
      <c r="D26" s="112"/>
      <c r="E26" s="116"/>
      <c r="F26" s="113"/>
      <c r="G26" s="113"/>
      <c r="H26" s="113"/>
      <c r="I26" s="21"/>
    </row>
    <row r="27" spans="1:9">
      <c r="A27" s="21"/>
      <c r="B27" s="21"/>
      <c r="C27" s="21"/>
      <c r="D27" s="21"/>
      <c r="E27" s="21"/>
      <c r="F27" s="21"/>
      <c r="G27" s="21"/>
      <c r="H27" s="21"/>
      <c r="I27" s="21"/>
    </row>
    <row r="28" spans="1:9">
      <c r="B28" s="12"/>
      <c r="C28" s="12"/>
      <c r="D28" s="12"/>
      <c r="E28" s="12"/>
      <c r="F28" s="12"/>
      <c r="G28" s="12"/>
      <c r="H28" s="1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showGridLines="0" zoomScale="90" zoomScaleNormal="90" workbookViewId="0">
      <selection activeCell="C3" sqref="C3"/>
    </sheetView>
  </sheetViews>
  <sheetFormatPr defaultRowHeight="15"/>
  <cols>
    <col min="1" max="1" width="3.7109375" customWidth="1"/>
    <col min="2" max="2" width="58.5703125" style="17" customWidth="1"/>
    <col min="3" max="3" width="17.7109375" style="17" customWidth="1"/>
    <col min="4" max="4" width="16.28515625" style="17" customWidth="1"/>
    <col min="5" max="5" width="18.85546875" style="17" customWidth="1"/>
    <col min="6" max="6" width="12.28515625" style="17" customWidth="1"/>
    <col min="7" max="7" width="9" customWidth="1"/>
  </cols>
  <sheetData>
    <row r="1" spans="1:7">
      <c r="A1" s="21"/>
      <c r="B1" s="20"/>
      <c r="C1" s="20"/>
      <c r="D1" s="20"/>
      <c r="E1" s="20"/>
      <c r="F1" s="19"/>
      <c r="G1" s="19"/>
    </row>
    <row r="2" spans="1:7" ht="18" customHeight="1">
      <c r="A2" s="21"/>
      <c r="B2" s="178" t="s">
        <v>10</v>
      </c>
      <c r="C2" s="178"/>
      <c r="D2" s="178"/>
      <c r="E2" s="178"/>
      <c r="F2" s="178"/>
      <c r="G2" s="23"/>
    </row>
    <row r="3" spans="1:7" ht="15.75">
      <c r="A3" s="21"/>
      <c r="B3" s="149"/>
      <c r="C3" s="149"/>
      <c r="D3" s="149"/>
      <c r="E3" s="149"/>
      <c r="F3" s="150"/>
      <c r="G3" s="19"/>
    </row>
    <row r="4" spans="1:7" ht="15.75">
      <c r="A4" s="21"/>
      <c r="B4" s="199" t="s">
        <v>59</v>
      </c>
      <c r="C4" s="199"/>
      <c r="D4" s="199"/>
      <c r="E4" s="199"/>
      <c r="F4" s="199"/>
      <c r="G4" s="21"/>
    </row>
    <row r="5" spans="1:7">
      <c r="A5" s="21"/>
      <c r="B5" s="27"/>
      <c r="C5" s="27"/>
      <c r="D5" s="27"/>
      <c r="E5" s="27"/>
      <c r="F5" s="92"/>
      <c r="G5" s="21"/>
    </row>
    <row r="6" spans="1:7" ht="43.5" customHeight="1">
      <c r="A6" s="21"/>
      <c r="B6" s="58" t="s">
        <v>7</v>
      </c>
      <c r="C6" s="58" t="s">
        <v>66</v>
      </c>
      <c r="D6" s="58" t="s">
        <v>67</v>
      </c>
      <c r="E6" s="58" t="s">
        <v>203</v>
      </c>
      <c r="F6" s="58" t="s">
        <v>26</v>
      </c>
      <c r="G6" s="21"/>
    </row>
    <row r="7" spans="1:7" s="11" customFormat="1" ht="12.75">
      <c r="A7" s="21"/>
      <c r="B7" s="58">
        <v>1</v>
      </c>
      <c r="C7" s="58">
        <v>2</v>
      </c>
      <c r="D7" s="58">
        <v>3</v>
      </c>
      <c r="E7" s="58">
        <v>4</v>
      </c>
      <c r="F7" s="58" t="s">
        <v>49</v>
      </c>
      <c r="G7" s="21"/>
    </row>
    <row r="8" spans="1:7">
      <c r="A8" s="21"/>
      <c r="B8" s="121" t="s">
        <v>145</v>
      </c>
      <c r="C8" s="122">
        <f>C9+C55+C84</f>
        <v>1776319</v>
      </c>
      <c r="D8" s="122">
        <f t="shared" ref="D8:E8" si="0">D9+D55+D84</f>
        <v>1776319</v>
      </c>
      <c r="E8" s="122">
        <f t="shared" si="0"/>
        <v>1776675.77</v>
      </c>
      <c r="F8" s="123">
        <f>E8/D8*100</f>
        <v>100.02008479332822</v>
      </c>
      <c r="G8" s="21"/>
    </row>
    <row r="9" spans="1:7">
      <c r="A9" s="21"/>
      <c r="B9" s="124" t="s">
        <v>146</v>
      </c>
      <c r="C9" s="125">
        <f>C10</f>
        <v>1669381</v>
      </c>
      <c r="D9" s="125">
        <f t="shared" ref="D9:E9" si="1">D10</f>
        <v>1669381</v>
      </c>
      <c r="E9" s="125">
        <f t="shared" si="1"/>
        <v>1667560.46</v>
      </c>
      <c r="F9" s="126">
        <f>E9/D9*100</f>
        <v>99.890945206636474</v>
      </c>
      <c r="G9" s="21"/>
    </row>
    <row r="10" spans="1:7">
      <c r="A10" s="21"/>
      <c r="B10" s="127" t="s">
        <v>147</v>
      </c>
      <c r="C10" s="125">
        <f>C11+C32</f>
        <v>1669381</v>
      </c>
      <c r="D10" s="125">
        <f t="shared" ref="D10:E10" si="2">D11+D32</f>
        <v>1669381</v>
      </c>
      <c r="E10" s="125">
        <f t="shared" si="2"/>
        <v>1667560.46</v>
      </c>
      <c r="F10" s="126">
        <f t="shared" ref="F10:F79" si="3">E10/D10*100</f>
        <v>99.890945206636474</v>
      </c>
      <c r="G10" s="21"/>
    </row>
    <row r="11" spans="1:7">
      <c r="A11" s="21"/>
      <c r="B11" s="128" t="s">
        <v>131</v>
      </c>
      <c r="C11" s="129">
        <f>C12</f>
        <v>23265</v>
      </c>
      <c r="D11" s="129">
        <f t="shared" ref="D11:E11" si="4">D12</f>
        <v>23265</v>
      </c>
      <c r="E11" s="129">
        <f t="shared" si="4"/>
        <v>23946.059999999998</v>
      </c>
      <c r="F11" s="130">
        <f t="shared" si="3"/>
        <v>102.92740167633782</v>
      </c>
      <c r="G11" s="21"/>
    </row>
    <row r="12" spans="1:7">
      <c r="A12" s="21"/>
      <c r="B12" s="128" t="s">
        <v>148</v>
      </c>
      <c r="C12" s="129">
        <f>C13+C29</f>
        <v>23265</v>
      </c>
      <c r="D12" s="129">
        <f t="shared" ref="D12:E12" si="5">D13+D29</f>
        <v>23265</v>
      </c>
      <c r="E12" s="129">
        <f t="shared" si="5"/>
        <v>23946.059999999998</v>
      </c>
      <c r="F12" s="130">
        <f t="shared" si="3"/>
        <v>102.92740167633782</v>
      </c>
      <c r="G12" s="21"/>
    </row>
    <row r="13" spans="1:7">
      <c r="A13" s="21"/>
      <c r="B13" s="131" t="s">
        <v>149</v>
      </c>
      <c r="C13" s="132">
        <v>20465</v>
      </c>
      <c r="D13" s="132">
        <v>20465</v>
      </c>
      <c r="E13" s="132">
        <v>20950.919999999998</v>
      </c>
      <c r="F13" s="130">
        <f t="shared" si="3"/>
        <v>102.37439530906425</v>
      </c>
      <c r="G13" s="21"/>
    </row>
    <row r="14" spans="1:7">
      <c r="A14" s="21"/>
      <c r="B14" s="133" t="s">
        <v>150</v>
      </c>
      <c r="C14" s="134"/>
      <c r="D14" s="134"/>
      <c r="E14" s="134">
        <v>327.5</v>
      </c>
      <c r="F14" s="126"/>
      <c r="G14" s="21"/>
    </row>
    <row r="15" spans="1:7">
      <c r="A15" s="21"/>
      <c r="B15" s="133" t="s">
        <v>151</v>
      </c>
      <c r="C15" s="134"/>
      <c r="D15" s="134"/>
      <c r="E15" s="134">
        <v>2494</v>
      </c>
      <c r="F15" s="126"/>
      <c r="G15" s="21"/>
    </row>
    <row r="16" spans="1:7">
      <c r="A16" s="21"/>
      <c r="B16" s="133" t="s">
        <v>204</v>
      </c>
      <c r="C16" s="134"/>
      <c r="D16" s="134"/>
      <c r="E16" s="134">
        <v>392.02</v>
      </c>
      <c r="F16" s="126"/>
      <c r="G16" s="21"/>
    </row>
    <row r="17" spans="1:7">
      <c r="A17" s="21"/>
      <c r="B17" s="133" t="s">
        <v>165</v>
      </c>
      <c r="C17" s="134"/>
      <c r="D17" s="134"/>
      <c r="E17" s="134">
        <v>2572.94</v>
      </c>
      <c r="F17" s="126"/>
      <c r="G17" s="21"/>
    </row>
    <row r="18" spans="1:7">
      <c r="A18" s="21"/>
      <c r="B18" s="133" t="s">
        <v>175</v>
      </c>
      <c r="C18" s="134"/>
      <c r="D18" s="134"/>
      <c r="E18" s="134">
        <v>20.7</v>
      </c>
      <c r="F18" s="126"/>
      <c r="G18" s="21"/>
    </row>
    <row r="19" spans="1:7" ht="26.25">
      <c r="A19" s="21"/>
      <c r="B19" s="133" t="s">
        <v>176</v>
      </c>
      <c r="C19" s="134"/>
      <c r="D19" s="134"/>
      <c r="E19" s="134">
        <v>1054.1600000000001</v>
      </c>
      <c r="F19" s="126"/>
      <c r="G19" s="21"/>
    </row>
    <row r="20" spans="1:7">
      <c r="A20" s="21"/>
      <c r="B20" s="133" t="s">
        <v>177</v>
      </c>
      <c r="C20" s="134"/>
      <c r="D20" s="134"/>
      <c r="E20" s="134">
        <v>1556.33</v>
      </c>
      <c r="F20" s="126"/>
      <c r="G20" s="21"/>
    </row>
    <row r="21" spans="1:7">
      <c r="A21" s="21"/>
      <c r="B21" s="133" t="s">
        <v>205</v>
      </c>
      <c r="C21" s="134"/>
      <c r="D21" s="134"/>
      <c r="E21" s="134">
        <v>693.96</v>
      </c>
      <c r="F21" s="126"/>
      <c r="G21" s="21"/>
    </row>
    <row r="22" spans="1:7">
      <c r="A22" s="21"/>
      <c r="B22" s="133" t="s">
        <v>152</v>
      </c>
      <c r="C22" s="134"/>
      <c r="D22" s="134"/>
      <c r="E22" s="134">
        <v>5133.05</v>
      </c>
      <c r="F22" s="126"/>
      <c r="G22" s="21"/>
    </row>
    <row r="23" spans="1:7">
      <c r="A23" s="21"/>
      <c r="B23" s="133" t="s">
        <v>178</v>
      </c>
      <c r="C23" s="134"/>
      <c r="D23" s="134"/>
      <c r="E23" s="134">
        <v>1072.5</v>
      </c>
      <c r="F23" s="126"/>
      <c r="G23" s="21"/>
    </row>
    <row r="24" spans="1:7">
      <c r="A24" s="21"/>
      <c r="B24" s="133" t="s">
        <v>180</v>
      </c>
      <c r="C24" s="134"/>
      <c r="D24" s="134"/>
      <c r="E24" s="134">
        <v>78.400000000000006</v>
      </c>
      <c r="F24" s="126"/>
      <c r="G24" s="21"/>
    </row>
    <row r="25" spans="1:7">
      <c r="A25" s="21"/>
      <c r="B25" s="133" t="s">
        <v>153</v>
      </c>
      <c r="C25" s="134"/>
      <c r="D25" s="134"/>
      <c r="E25" s="134">
        <v>57.64</v>
      </c>
      <c r="F25" s="126"/>
      <c r="G25" s="21"/>
    </row>
    <row r="26" spans="1:7">
      <c r="A26" s="21"/>
      <c r="B26" s="133" t="s">
        <v>182</v>
      </c>
      <c r="C26" s="134"/>
      <c r="D26" s="134"/>
      <c r="E26" s="134">
        <v>21.57</v>
      </c>
      <c r="F26" s="126"/>
      <c r="G26" s="21"/>
    </row>
    <row r="27" spans="1:7">
      <c r="A27" s="21"/>
      <c r="B27" s="133" t="s">
        <v>183</v>
      </c>
      <c r="C27" s="134"/>
      <c r="D27" s="134"/>
      <c r="E27" s="134">
        <v>25</v>
      </c>
      <c r="F27" s="126"/>
      <c r="G27" s="21"/>
    </row>
    <row r="28" spans="1:7">
      <c r="A28" s="21"/>
      <c r="B28" s="133" t="s">
        <v>155</v>
      </c>
      <c r="C28" s="134"/>
      <c r="D28" s="134"/>
      <c r="E28" s="134">
        <v>5451.15</v>
      </c>
      <c r="F28" s="126"/>
      <c r="G28" s="21"/>
    </row>
    <row r="29" spans="1:7">
      <c r="A29" s="21"/>
      <c r="B29" s="131" t="s">
        <v>156</v>
      </c>
      <c r="C29" s="132">
        <v>2800</v>
      </c>
      <c r="D29" s="132">
        <v>2800</v>
      </c>
      <c r="E29" s="132">
        <v>2995.14</v>
      </c>
      <c r="F29" s="130">
        <f t="shared" si="3"/>
        <v>106.9692857142857</v>
      </c>
      <c r="G29" s="21"/>
    </row>
    <row r="30" spans="1:7">
      <c r="A30" s="21"/>
      <c r="B30" s="133" t="s">
        <v>172</v>
      </c>
      <c r="C30" s="134"/>
      <c r="D30" s="134"/>
      <c r="E30" s="134">
        <v>1737.77</v>
      </c>
      <c r="F30" s="126"/>
      <c r="G30" s="21"/>
    </row>
    <row r="31" spans="1:7">
      <c r="A31" s="21"/>
      <c r="B31" s="133" t="s">
        <v>206</v>
      </c>
      <c r="C31" s="134"/>
      <c r="D31" s="134"/>
      <c r="E31" s="134">
        <v>1257.3699999999999</v>
      </c>
      <c r="F31" s="130"/>
      <c r="G31" s="21"/>
    </row>
    <row r="32" spans="1:7">
      <c r="A32" s="21"/>
      <c r="B32" s="128" t="s">
        <v>132</v>
      </c>
      <c r="C32" s="129">
        <f>C33+C47</f>
        <v>1646116</v>
      </c>
      <c r="D32" s="129">
        <f t="shared" ref="D32:E32" si="6">D33+D47</f>
        <v>1646116</v>
      </c>
      <c r="E32" s="129">
        <f t="shared" si="6"/>
        <v>1643614.4</v>
      </c>
      <c r="F32" s="130">
        <f t="shared" si="3"/>
        <v>99.848030150973557</v>
      </c>
      <c r="G32" s="21"/>
    </row>
    <row r="33" spans="1:7">
      <c r="A33" s="21"/>
      <c r="B33" s="128" t="s">
        <v>133</v>
      </c>
      <c r="C33" s="129">
        <f>C34</f>
        <v>1520473</v>
      </c>
      <c r="D33" s="129">
        <f t="shared" ref="D33:E33" si="7">D34</f>
        <v>1520473</v>
      </c>
      <c r="E33" s="129">
        <f t="shared" si="7"/>
        <v>1531180.5899999999</v>
      </c>
      <c r="F33" s="130">
        <f t="shared" si="3"/>
        <v>100.70422756602714</v>
      </c>
      <c r="G33" s="21"/>
    </row>
    <row r="34" spans="1:7">
      <c r="A34" s="21"/>
      <c r="B34" s="128" t="s">
        <v>158</v>
      </c>
      <c r="C34" s="129">
        <f>C35+C41+C43+C45</f>
        <v>1520473</v>
      </c>
      <c r="D34" s="129">
        <f t="shared" ref="D34:E34" si="8">D35+D41+D43+D45</f>
        <v>1520473</v>
      </c>
      <c r="E34" s="129">
        <f t="shared" si="8"/>
        <v>1531180.5899999999</v>
      </c>
      <c r="F34" s="130">
        <f t="shared" si="3"/>
        <v>100.70422756602714</v>
      </c>
      <c r="G34" s="21"/>
    </row>
    <row r="35" spans="1:7">
      <c r="A35" s="21"/>
      <c r="B35" s="131" t="s">
        <v>159</v>
      </c>
      <c r="C35" s="135">
        <v>1513055</v>
      </c>
      <c r="D35" s="135">
        <v>1513055</v>
      </c>
      <c r="E35" s="135">
        <v>1524158.15</v>
      </c>
      <c r="F35" s="130">
        <f t="shared" si="3"/>
        <v>100.73382329128815</v>
      </c>
      <c r="G35" s="21"/>
    </row>
    <row r="36" spans="1:7">
      <c r="A36" s="21"/>
      <c r="B36" s="133" t="s">
        <v>160</v>
      </c>
      <c r="C36" s="136"/>
      <c r="D36" s="136"/>
      <c r="E36" s="136">
        <v>1190567.26</v>
      </c>
      <c r="F36" s="130"/>
      <c r="G36" s="21"/>
    </row>
    <row r="37" spans="1:7">
      <c r="A37" s="21"/>
      <c r="B37" s="133" t="s">
        <v>161</v>
      </c>
      <c r="C37" s="136"/>
      <c r="D37" s="136"/>
      <c r="E37" s="136">
        <v>61817.4</v>
      </c>
      <c r="F37" s="130"/>
      <c r="G37" s="21"/>
    </row>
    <row r="38" spans="1:7">
      <c r="A38" s="21"/>
      <c r="B38" s="133" t="s">
        <v>162</v>
      </c>
      <c r="C38" s="136"/>
      <c r="D38" s="136"/>
      <c r="E38" s="136">
        <v>16541.09</v>
      </c>
      <c r="F38" s="130"/>
      <c r="G38" s="21"/>
    </row>
    <row r="39" spans="1:7">
      <c r="A39" s="21"/>
      <c r="B39" s="133" t="s">
        <v>163</v>
      </c>
      <c r="C39" s="136"/>
      <c r="D39" s="136"/>
      <c r="E39" s="136">
        <v>45859.63</v>
      </c>
      <c r="F39" s="130"/>
      <c r="G39" s="21"/>
    </row>
    <row r="40" spans="1:7">
      <c r="A40" s="21"/>
      <c r="B40" s="133" t="s">
        <v>164</v>
      </c>
      <c r="C40" s="136"/>
      <c r="D40" s="136"/>
      <c r="E40" s="136">
        <v>209372.77</v>
      </c>
      <c r="F40" s="130"/>
      <c r="G40" s="21"/>
    </row>
    <row r="41" spans="1:7">
      <c r="A41" s="21"/>
      <c r="B41" s="131" t="s">
        <v>149</v>
      </c>
      <c r="C41" s="135">
        <v>5428</v>
      </c>
      <c r="D41" s="135">
        <v>5428</v>
      </c>
      <c r="E41" s="135">
        <v>4992</v>
      </c>
      <c r="F41" s="130">
        <f t="shared" si="3"/>
        <v>91.967575534266771</v>
      </c>
      <c r="G41" s="21"/>
    </row>
    <row r="42" spans="1:7">
      <c r="A42" s="21"/>
      <c r="B42" s="133" t="s">
        <v>166</v>
      </c>
      <c r="C42" s="136"/>
      <c r="D42" s="136"/>
      <c r="E42" s="136">
        <v>4992</v>
      </c>
      <c r="F42" s="130"/>
      <c r="G42" s="21"/>
    </row>
    <row r="43" spans="1:7">
      <c r="A43" s="21"/>
      <c r="B43" s="131" t="s">
        <v>167</v>
      </c>
      <c r="C43" s="135">
        <v>1250</v>
      </c>
      <c r="D43" s="135">
        <v>1250</v>
      </c>
      <c r="E43" s="135">
        <v>1249.53</v>
      </c>
      <c r="F43" s="130">
        <f t="shared" si="3"/>
        <v>99.962400000000002</v>
      </c>
      <c r="G43" s="21"/>
    </row>
    <row r="44" spans="1:7">
      <c r="A44" s="21"/>
      <c r="B44" s="133" t="s">
        <v>168</v>
      </c>
      <c r="C44" s="136"/>
      <c r="D44" s="136"/>
      <c r="E44" s="136">
        <v>1249.53</v>
      </c>
      <c r="F44" s="130"/>
      <c r="G44" s="21"/>
    </row>
    <row r="45" spans="1:7">
      <c r="A45" s="21"/>
      <c r="B45" s="131" t="s">
        <v>156</v>
      </c>
      <c r="C45" s="135">
        <v>740</v>
      </c>
      <c r="D45" s="135">
        <v>740</v>
      </c>
      <c r="E45" s="135">
        <v>780.91</v>
      </c>
      <c r="F45" s="130">
        <f t="shared" si="3"/>
        <v>105.52837837837839</v>
      </c>
      <c r="G45" s="21"/>
    </row>
    <row r="46" spans="1:7">
      <c r="A46" s="21"/>
      <c r="B46" s="137" t="s">
        <v>157</v>
      </c>
      <c r="C46" s="138"/>
      <c r="D46" s="138"/>
      <c r="E46" s="138">
        <v>780.91</v>
      </c>
      <c r="F46" s="130"/>
      <c r="G46" s="21"/>
    </row>
    <row r="47" spans="1:7">
      <c r="A47" s="21"/>
      <c r="B47" s="128" t="s">
        <v>209</v>
      </c>
      <c r="C47" s="139">
        <v>125643</v>
      </c>
      <c r="D47" s="139">
        <v>125643</v>
      </c>
      <c r="E47" s="139">
        <v>112433.81</v>
      </c>
      <c r="F47" s="130">
        <f t="shared" si="3"/>
        <v>89.486728269780244</v>
      </c>
      <c r="G47" s="21"/>
    </row>
    <row r="48" spans="1:7">
      <c r="A48" s="21"/>
      <c r="B48" s="128" t="s">
        <v>210</v>
      </c>
      <c r="C48" s="139">
        <v>125643</v>
      </c>
      <c r="D48" s="139">
        <v>125643</v>
      </c>
      <c r="E48" s="139">
        <v>112433.81</v>
      </c>
      <c r="F48" s="130">
        <f t="shared" si="3"/>
        <v>89.486728269780244</v>
      </c>
      <c r="G48" s="21"/>
    </row>
    <row r="49" spans="1:7">
      <c r="A49" s="21"/>
      <c r="B49" s="131" t="s">
        <v>149</v>
      </c>
      <c r="C49" s="139">
        <v>125643</v>
      </c>
      <c r="D49" s="139">
        <v>125643</v>
      </c>
      <c r="E49" s="139">
        <v>112433.81</v>
      </c>
      <c r="F49" s="130">
        <f t="shared" si="3"/>
        <v>89.486728269780244</v>
      </c>
      <c r="G49" s="21"/>
    </row>
    <row r="50" spans="1:7">
      <c r="A50" s="21"/>
      <c r="B50" s="133" t="s">
        <v>150</v>
      </c>
      <c r="C50" s="140"/>
      <c r="D50" s="140"/>
      <c r="E50" s="140">
        <v>1512.5</v>
      </c>
      <c r="F50" s="130"/>
      <c r="G50" s="21"/>
    </row>
    <row r="51" spans="1:7">
      <c r="A51" s="21"/>
      <c r="B51" s="133" t="s">
        <v>151</v>
      </c>
      <c r="C51" s="140"/>
      <c r="D51" s="140"/>
      <c r="E51" s="140">
        <v>16855.04</v>
      </c>
      <c r="F51" s="130"/>
      <c r="G51" s="21"/>
    </row>
    <row r="52" spans="1:7">
      <c r="A52" s="21"/>
      <c r="B52" s="133" t="s">
        <v>204</v>
      </c>
      <c r="C52" s="140"/>
      <c r="D52" s="140"/>
      <c r="E52" s="140">
        <v>522</v>
      </c>
      <c r="F52" s="130"/>
      <c r="G52" s="21"/>
    </row>
    <row r="53" spans="1:7">
      <c r="A53" s="21"/>
      <c r="B53" s="133" t="s">
        <v>152</v>
      </c>
      <c r="C53" s="140"/>
      <c r="D53" s="140"/>
      <c r="E53" s="140">
        <v>5458.64</v>
      </c>
      <c r="F53" s="130"/>
      <c r="G53" s="21"/>
    </row>
    <row r="54" spans="1:7">
      <c r="A54" s="21"/>
      <c r="B54" s="133" t="s">
        <v>155</v>
      </c>
      <c r="C54" s="140"/>
      <c r="D54" s="140"/>
      <c r="E54" s="140">
        <v>88085.63</v>
      </c>
      <c r="F54" s="130"/>
      <c r="G54" s="21"/>
    </row>
    <row r="55" spans="1:7">
      <c r="A55" s="21"/>
      <c r="B55" s="124" t="s">
        <v>169</v>
      </c>
      <c r="C55" s="125">
        <f>C56</f>
        <v>100620</v>
      </c>
      <c r="D55" s="125">
        <f t="shared" ref="D55:E55" si="9">D56</f>
        <v>100620</v>
      </c>
      <c r="E55" s="125">
        <f t="shared" si="9"/>
        <v>102824.3</v>
      </c>
      <c r="F55" s="126">
        <f t="shared" si="3"/>
        <v>102.19071755118267</v>
      </c>
      <c r="G55" s="21"/>
    </row>
    <row r="56" spans="1:7">
      <c r="A56" s="21"/>
      <c r="B56" s="127" t="s">
        <v>173</v>
      </c>
      <c r="C56" s="125">
        <f>C57</f>
        <v>100620</v>
      </c>
      <c r="D56" s="125">
        <f t="shared" ref="D56:E56" si="10">D57</f>
        <v>100620</v>
      </c>
      <c r="E56" s="125">
        <f t="shared" si="10"/>
        <v>102824.3</v>
      </c>
      <c r="F56" s="126">
        <f t="shared" si="3"/>
        <v>102.19071755118267</v>
      </c>
      <c r="G56" s="21"/>
    </row>
    <row r="57" spans="1:7">
      <c r="A57" s="21"/>
      <c r="B57" s="128" t="s">
        <v>170</v>
      </c>
      <c r="C57" s="129">
        <f>C58</f>
        <v>100620</v>
      </c>
      <c r="D57" s="129">
        <f t="shared" ref="D57:E57" si="11">D58</f>
        <v>100620</v>
      </c>
      <c r="E57" s="129">
        <f t="shared" si="11"/>
        <v>102824.3</v>
      </c>
      <c r="F57" s="130">
        <f t="shared" si="3"/>
        <v>102.19071755118267</v>
      </c>
      <c r="G57" s="21"/>
    </row>
    <row r="58" spans="1:7">
      <c r="A58" s="21"/>
      <c r="B58" s="128" t="s">
        <v>128</v>
      </c>
      <c r="C58" s="129">
        <f>C59</f>
        <v>100620</v>
      </c>
      <c r="D58" s="129">
        <f t="shared" ref="D58:E58" si="12">D59</f>
        <v>100620</v>
      </c>
      <c r="E58" s="129">
        <f t="shared" si="12"/>
        <v>102824.3</v>
      </c>
      <c r="F58" s="130">
        <f t="shared" si="3"/>
        <v>102.19071755118267</v>
      </c>
      <c r="G58" s="21"/>
    </row>
    <row r="59" spans="1:7">
      <c r="A59" s="21"/>
      <c r="B59" s="128" t="s">
        <v>171</v>
      </c>
      <c r="C59" s="129">
        <f>C60+C79+C81</f>
        <v>100620</v>
      </c>
      <c r="D59" s="129">
        <f t="shared" ref="D59:E59" si="13">D60+D79+D81</f>
        <v>100620</v>
      </c>
      <c r="E59" s="129">
        <f t="shared" si="13"/>
        <v>102824.3</v>
      </c>
      <c r="F59" s="130">
        <f t="shared" si="3"/>
        <v>102.19071755118267</v>
      </c>
      <c r="G59" s="21"/>
    </row>
    <row r="60" spans="1:7">
      <c r="A60" s="21"/>
      <c r="B60" s="131" t="s">
        <v>149</v>
      </c>
      <c r="C60" s="132">
        <v>99320</v>
      </c>
      <c r="D60" s="132">
        <v>99320</v>
      </c>
      <c r="E60" s="132">
        <v>101525.36</v>
      </c>
      <c r="F60" s="130">
        <f t="shared" si="3"/>
        <v>102.22045912202979</v>
      </c>
      <c r="G60" s="21"/>
    </row>
    <row r="61" spans="1:7">
      <c r="A61" s="21"/>
      <c r="B61" s="133" t="s">
        <v>150</v>
      </c>
      <c r="C61" s="134"/>
      <c r="D61" s="134"/>
      <c r="E61" s="134">
        <v>6877.3</v>
      </c>
      <c r="F61" s="130"/>
      <c r="G61" s="21"/>
    </row>
    <row r="62" spans="1:7" ht="26.25">
      <c r="A62" s="21"/>
      <c r="B62" s="133" t="s">
        <v>174</v>
      </c>
      <c r="C62" s="134"/>
      <c r="D62" s="134"/>
      <c r="E62" s="134">
        <v>20150.59</v>
      </c>
      <c r="F62" s="130"/>
      <c r="G62" s="21"/>
    </row>
    <row r="63" spans="1:7">
      <c r="A63" s="21"/>
      <c r="B63" s="133" t="s">
        <v>151</v>
      </c>
      <c r="C63" s="134"/>
      <c r="D63" s="134"/>
      <c r="E63" s="134">
        <v>310</v>
      </c>
      <c r="F63" s="126"/>
      <c r="G63" s="21"/>
    </row>
    <row r="64" spans="1:7">
      <c r="A64" s="21"/>
      <c r="B64" s="133" t="s">
        <v>204</v>
      </c>
      <c r="C64" s="134"/>
      <c r="D64" s="134"/>
      <c r="E64" s="134">
        <v>3712</v>
      </c>
      <c r="F64" s="126"/>
      <c r="G64" s="21"/>
    </row>
    <row r="65" spans="1:7">
      <c r="A65" s="21"/>
      <c r="B65" s="133" t="s">
        <v>165</v>
      </c>
      <c r="C65" s="134"/>
      <c r="D65" s="134"/>
      <c r="E65" s="134">
        <v>10569</v>
      </c>
      <c r="F65" s="126"/>
      <c r="G65" s="21"/>
    </row>
    <row r="66" spans="1:7">
      <c r="A66" s="21"/>
      <c r="B66" s="133" t="s">
        <v>175</v>
      </c>
      <c r="C66" s="134"/>
      <c r="D66" s="134"/>
      <c r="E66" s="134">
        <v>23059.63</v>
      </c>
      <c r="F66" s="126"/>
      <c r="G66" s="21"/>
    </row>
    <row r="67" spans="1:7" ht="26.25">
      <c r="A67" s="21"/>
      <c r="B67" s="133" t="s">
        <v>176</v>
      </c>
      <c r="C67" s="134"/>
      <c r="D67" s="134"/>
      <c r="E67" s="134">
        <v>1732.51</v>
      </c>
      <c r="F67" s="126"/>
      <c r="G67" s="21"/>
    </row>
    <row r="68" spans="1:7">
      <c r="A68" s="21"/>
      <c r="B68" s="133" t="s">
        <v>177</v>
      </c>
      <c r="C68" s="134"/>
      <c r="D68" s="134"/>
      <c r="E68" s="134">
        <v>530.82000000000005</v>
      </c>
      <c r="F68" s="126"/>
      <c r="G68" s="21"/>
    </row>
    <row r="69" spans="1:7">
      <c r="A69" s="21"/>
      <c r="B69" s="133" t="s">
        <v>152</v>
      </c>
      <c r="C69" s="134"/>
      <c r="D69" s="134"/>
      <c r="E69" s="134">
        <v>2930.26</v>
      </c>
      <c r="F69" s="126"/>
      <c r="G69" s="21"/>
    </row>
    <row r="70" spans="1:7">
      <c r="A70" s="21"/>
      <c r="B70" s="133" t="s">
        <v>178</v>
      </c>
      <c r="C70" s="134"/>
      <c r="D70" s="134"/>
      <c r="E70" s="134">
        <v>7744.14</v>
      </c>
      <c r="F70" s="126"/>
      <c r="G70" s="21"/>
    </row>
    <row r="71" spans="1:7">
      <c r="A71" s="21"/>
      <c r="B71" s="133" t="s">
        <v>180</v>
      </c>
      <c r="C71" s="134"/>
      <c r="D71" s="134"/>
      <c r="E71" s="134">
        <v>4322.66</v>
      </c>
      <c r="F71" s="126"/>
      <c r="G71" s="21"/>
    </row>
    <row r="72" spans="1:7">
      <c r="A72" s="21"/>
      <c r="B72" s="133" t="s">
        <v>181</v>
      </c>
      <c r="C72" s="134"/>
      <c r="D72" s="134"/>
      <c r="E72" s="134">
        <v>4856.3999999999996</v>
      </c>
      <c r="F72" s="126"/>
      <c r="G72" s="21"/>
    </row>
    <row r="73" spans="1:7">
      <c r="A73" s="21"/>
      <c r="B73" s="133" t="s">
        <v>153</v>
      </c>
      <c r="C73" s="134"/>
      <c r="D73" s="134"/>
      <c r="E73" s="134">
        <v>6118.7</v>
      </c>
      <c r="F73" s="126"/>
      <c r="G73" s="21"/>
    </row>
    <row r="74" spans="1:7">
      <c r="A74" s="21"/>
      <c r="B74" s="133" t="s">
        <v>182</v>
      </c>
      <c r="C74" s="134"/>
      <c r="D74" s="134"/>
      <c r="E74" s="134">
        <v>1286.9100000000001</v>
      </c>
      <c r="F74" s="126"/>
      <c r="G74" s="21"/>
    </row>
    <row r="75" spans="1:7">
      <c r="A75" s="21"/>
      <c r="B75" s="133" t="s">
        <v>154</v>
      </c>
      <c r="C75" s="134"/>
      <c r="D75" s="134"/>
      <c r="E75" s="134">
        <v>5447.62</v>
      </c>
      <c r="F75" s="126"/>
      <c r="G75" s="21"/>
    </row>
    <row r="76" spans="1:7">
      <c r="A76" s="21"/>
      <c r="B76" s="133" t="s">
        <v>207</v>
      </c>
      <c r="C76" s="134"/>
      <c r="D76" s="134"/>
      <c r="E76" s="134">
        <v>695.9</v>
      </c>
      <c r="F76" s="126"/>
      <c r="G76" s="21"/>
    </row>
    <row r="77" spans="1:7">
      <c r="A77" s="21"/>
      <c r="B77" s="133" t="s">
        <v>183</v>
      </c>
      <c r="C77" s="134"/>
      <c r="D77" s="134"/>
      <c r="E77" s="134">
        <v>340</v>
      </c>
      <c r="F77" s="126"/>
      <c r="G77" s="21"/>
    </row>
    <row r="78" spans="1:7">
      <c r="A78" s="21"/>
      <c r="B78" s="133" t="s">
        <v>155</v>
      </c>
      <c r="C78" s="134"/>
      <c r="D78" s="134"/>
      <c r="E78" s="134">
        <v>840.92</v>
      </c>
      <c r="F78" s="126"/>
      <c r="G78" s="21"/>
    </row>
    <row r="79" spans="1:7">
      <c r="A79" s="21"/>
      <c r="B79" s="131" t="s">
        <v>184</v>
      </c>
      <c r="C79" s="134">
        <v>350</v>
      </c>
      <c r="D79" s="134">
        <v>350</v>
      </c>
      <c r="E79" s="134">
        <v>349.2</v>
      </c>
      <c r="F79" s="130">
        <f t="shared" si="3"/>
        <v>99.771428571428572</v>
      </c>
      <c r="G79" s="21"/>
    </row>
    <row r="80" spans="1:7">
      <c r="A80" s="21"/>
      <c r="B80" s="133" t="s">
        <v>185</v>
      </c>
      <c r="C80" s="134"/>
      <c r="D80" s="134"/>
      <c r="E80" s="134">
        <v>349.2</v>
      </c>
      <c r="F80" s="130"/>
      <c r="G80" s="21"/>
    </row>
    <row r="81" spans="1:7">
      <c r="A81" s="21"/>
      <c r="B81" s="141" t="s">
        <v>156</v>
      </c>
      <c r="C81" s="142">
        <v>950</v>
      </c>
      <c r="D81" s="142">
        <v>950</v>
      </c>
      <c r="E81" s="142">
        <v>949.74</v>
      </c>
      <c r="F81" s="130"/>
      <c r="G81" s="21"/>
    </row>
    <row r="82" spans="1:7">
      <c r="A82" s="21"/>
      <c r="B82" s="143" t="s">
        <v>172</v>
      </c>
      <c r="C82" s="144"/>
      <c r="D82" s="144"/>
      <c r="E82" s="144">
        <v>450.75</v>
      </c>
      <c r="F82" s="130"/>
      <c r="G82" s="21"/>
    </row>
    <row r="83" spans="1:7">
      <c r="A83" s="21"/>
      <c r="B83" s="143" t="s">
        <v>206</v>
      </c>
      <c r="C83" s="144"/>
      <c r="D83" s="144"/>
      <c r="E83" s="144">
        <v>498.99</v>
      </c>
      <c r="F83" s="130"/>
      <c r="G83" s="21"/>
    </row>
    <row r="84" spans="1:7">
      <c r="A84" s="21"/>
      <c r="B84" s="124" t="s">
        <v>186</v>
      </c>
      <c r="C84" s="125">
        <f>C85+C91+C96+C101</f>
        <v>6318</v>
      </c>
      <c r="D84" s="125">
        <f t="shared" ref="D84:E84" si="14">D85+D91+D96+D101</f>
        <v>6318</v>
      </c>
      <c r="E84" s="125">
        <f t="shared" si="14"/>
        <v>6291.01</v>
      </c>
      <c r="F84" s="126">
        <f t="shared" ref="F84:F85" si="15">E84/D84*100</f>
        <v>99.572807850585633</v>
      </c>
      <c r="G84" s="21"/>
    </row>
    <row r="85" spans="1:7">
      <c r="A85" s="21"/>
      <c r="B85" s="127" t="s">
        <v>188</v>
      </c>
      <c r="C85" s="145">
        <f>C86</f>
        <v>1000</v>
      </c>
      <c r="D85" s="145">
        <f t="shared" ref="D85:E85" si="16">D86</f>
        <v>1000</v>
      </c>
      <c r="E85" s="145">
        <f t="shared" si="16"/>
        <v>999.55</v>
      </c>
      <c r="F85" s="126">
        <f t="shared" si="15"/>
        <v>99.954999999999998</v>
      </c>
      <c r="G85" s="21"/>
    </row>
    <row r="86" spans="1:7">
      <c r="A86" s="21"/>
      <c r="B86" s="128" t="s">
        <v>170</v>
      </c>
      <c r="C86" s="146">
        <f>C87</f>
        <v>1000</v>
      </c>
      <c r="D86" s="146">
        <f t="shared" ref="D86:E86" si="17">D87</f>
        <v>1000</v>
      </c>
      <c r="E86" s="146">
        <f t="shared" si="17"/>
        <v>999.55</v>
      </c>
      <c r="F86" s="130">
        <f t="shared" ref="F86:F104" si="18">E86/D86*100</f>
        <v>99.954999999999998</v>
      </c>
      <c r="G86" s="21"/>
    </row>
    <row r="87" spans="1:7">
      <c r="A87" s="21"/>
      <c r="B87" s="128" t="s">
        <v>130</v>
      </c>
      <c r="C87" s="146">
        <f>C88</f>
        <v>1000</v>
      </c>
      <c r="D87" s="146">
        <f t="shared" ref="D87:E87" si="19">D88</f>
        <v>1000</v>
      </c>
      <c r="E87" s="146">
        <f t="shared" si="19"/>
        <v>999.55</v>
      </c>
      <c r="F87" s="130">
        <f t="shared" si="18"/>
        <v>99.954999999999998</v>
      </c>
      <c r="G87" s="21"/>
    </row>
    <row r="88" spans="1:7">
      <c r="A88" s="21"/>
      <c r="B88" s="131" t="s">
        <v>149</v>
      </c>
      <c r="C88" s="147">
        <v>1000</v>
      </c>
      <c r="D88" s="147">
        <v>1000</v>
      </c>
      <c r="E88" s="147">
        <v>999.55</v>
      </c>
      <c r="F88" s="130">
        <f t="shared" si="18"/>
        <v>99.954999999999998</v>
      </c>
      <c r="G88" s="21"/>
    </row>
    <row r="89" spans="1:7">
      <c r="A89" s="21"/>
      <c r="B89" s="133" t="s">
        <v>165</v>
      </c>
      <c r="C89" s="134"/>
      <c r="D89" s="134"/>
      <c r="E89" s="134">
        <v>409.55</v>
      </c>
      <c r="F89" s="130"/>
      <c r="G89" s="21"/>
    </row>
    <row r="90" spans="1:7">
      <c r="A90" s="21"/>
      <c r="B90" s="133" t="s">
        <v>152</v>
      </c>
      <c r="C90" s="134"/>
      <c r="D90" s="134"/>
      <c r="E90" s="134">
        <v>590</v>
      </c>
      <c r="F90" s="130"/>
      <c r="G90" s="21"/>
    </row>
    <row r="91" spans="1:7">
      <c r="A91" s="21"/>
      <c r="B91" s="127" t="s">
        <v>208</v>
      </c>
      <c r="C91" s="148">
        <v>588</v>
      </c>
      <c r="D91" s="148">
        <v>588</v>
      </c>
      <c r="E91" s="148">
        <v>562.25</v>
      </c>
      <c r="F91" s="126">
        <f t="shared" si="18"/>
        <v>95.620748299319729</v>
      </c>
      <c r="G91" s="21"/>
    </row>
    <row r="92" spans="1:7">
      <c r="A92" s="21"/>
      <c r="B92" s="128" t="s">
        <v>170</v>
      </c>
      <c r="C92" s="132">
        <v>588</v>
      </c>
      <c r="D92" s="132">
        <v>588</v>
      </c>
      <c r="E92" s="132">
        <v>562.25</v>
      </c>
      <c r="F92" s="130">
        <f t="shared" si="18"/>
        <v>95.620748299319729</v>
      </c>
      <c r="G92" s="21"/>
    </row>
    <row r="93" spans="1:7">
      <c r="A93" s="21"/>
      <c r="B93" s="128" t="s">
        <v>187</v>
      </c>
      <c r="C93" s="132">
        <v>588</v>
      </c>
      <c r="D93" s="132">
        <v>588</v>
      </c>
      <c r="E93" s="132">
        <v>562.25</v>
      </c>
      <c r="F93" s="130">
        <f t="shared" si="18"/>
        <v>95.620748299319729</v>
      </c>
      <c r="G93" s="21"/>
    </row>
    <row r="94" spans="1:7">
      <c r="A94" s="21"/>
      <c r="B94" s="131" t="s">
        <v>149</v>
      </c>
      <c r="C94" s="132">
        <v>588</v>
      </c>
      <c r="D94" s="132">
        <v>588</v>
      </c>
      <c r="E94" s="132">
        <v>562.25</v>
      </c>
      <c r="F94" s="130">
        <f t="shared" si="18"/>
        <v>95.620748299319729</v>
      </c>
      <c r="G94" s="21"/>
    </row>
    <row r="95" spans="1:7">
      <c r="A95" s="21"/>
      <c r="B95" s="133" t="s">
        <v>179</v>
      </c>
      <c r="C95" s="134"/>
      <c r="D95" s="134"/>
      <c r="E95" s="134">
        <v>562.25</v>
      </c>
      <c r="F95" s="126"/>
      <c r="G95" s="21"/>
    </row>
    <row r="96" spans="1:7">
      <c r="A96" s="21"/>
      <c r="B96" s="127" t="s">
        <v>189</v>
      </c>
      <c r="C96" s="148">
        <v>3000</v>
      </c>
      <c r="D96" s="148">
        <v>3000</v>
      </c>
      <c r="E96" s="148">
        <v>3000</v>
      </c>
      <c r="F96" s="126">
        <f t="shared" si="18"/>
        <v>100</v>
      </c>
      <c r="G96" s="21"/>
    </row>
    <row r="97" spans="1:7">
      <c r="A97" s="21"/>
      <c r="B97" s="128" t="s">
        <v>170</v>
      </c>
      <c r="C97" s="132">
        <v>3000</v>
      </c>
      <c r="D97" s="132">
        <v>3000</v>
      </c>
      <c r="E97" s="132">
        <v>3000</v>
      </c>
      <c r="F97" s="130">
        <f t="shared" si="18"/>
        <v>100</v>
      </c>
      <c r="G97" s="21"/>
    </row>
    <row r="98" spans="1:7">
      <c r="A98" s="21"/>
      <c r="B98" s="128" t="s">
        <v>129</v>
      </c>
      <c r="C98" s="132">
        <v>3000</v>
      </c>
      <c r="D98" s="132">
        <v>3000</v>
      </c>
      <c r="E98" s="132">
        <v>3000</v>
      </c>
      <c r="F98" s="130">
        <f t="shared" si="18"/>
        <v>100</v>
      </c>
      <c r="G98" s="21"/>
    </row>
    <row r="99" spans="1:7">
      <c r="A99" s="21"/>
      <c r="B99" s="131" t="s">
        <v>149</v>
      </c>
      <c r="C99" s="132">
        <v>3000</v>
      </c>
      <c r="D99" s="132">
        <v>3000</v>
      </c>
      <c r="E99" s="132">
        <v>3000</v>
      </c>
      <c r="F99" s="130">
        <f t="shared" si="18"/>
        <v>100</v>
      </c>
      <c r="G99" s="21"/>
    </row>
    <row r="100" spans="1:7">
      <c r="A100" s="21"/>
      <c r="B100" s="133" t="s">
        <v>182</v>
      </c>
      <c r="C100" s="134"/>
      <c r="D100" s="134"/>
      <c r="E100" s="134">
        <v>3000</v>
      </c>
      <c r="F100" s="126"/>
      <c r="G100" s="21"/>
    </row>
    <row r="101" spans="1:7" ht="18" customHeight="1">
      <c r="A101" s="21"/>
      <c r="B101" s="127" t="s">
        <v>191</v>
      </c>
      <c r="C101" s="148">
        <v>1730</v>
      </c>
      <c r="D101" s="148">
        <v>1730</v>
      </c>
      <c r="E101" s="148">
        <v>1729.21</v>
      </c>
      <c r="F101" s="126">
        <f t="shared" si="18"/>
        <v>99.954335260115613</v>
      </c>
      <c r="G101" s="21"/>
    </row>
    <row r="102" spans="1:7">
      <c r="A102" s="21"/>
      <c r="B102" s="128" t="s">
        <v>170</v>
      </c>
      <c r="C102" s="132">
        <v>1730</v>
      </c>
      <c r="D102" s="132">
        <v>1730</v>
      </c>
      <c r="E102" s="132">
        <v>1729.21</v>
      </c>
      <c r="F102" s="130">
        <f t="shared" si="18"/>
        <v>99.954335260115613</v>
      </c>
      <c r="G102" s="21"/>
    </row>
    <row r="103" spans="1:7">
      <c r="A103" s="21"/>
      <c r="B103" s="128" t="s">
        <v>187</v>
      </c>
      <c r="C103" s="132">
        <v>1730</v>
      </c>
      <c r="D103" s="132">
        <v>1730</v>
      </c>
      <c r="E103" s="132">
        <v>1729.21</v>
      </c>
      <c r="F103" s="130">
        <f t="shared" si="18"/>
        <v>99.954335260115613</v>
      </c>
      <c r="G103" s="21"/>
    </row>
    <row r="104" spans="1:7">
      <c r="A104" s="21"/>
      <c r="B104" s="131" t="s">
        <v>156</v>
      </c>
      <c r="C104" s="132">
        <v>1730</v>
      </c>
      <c r="D104" s="132">
        <v>1730</v>
      </c>
      <c r="E104" s="132">
        <v>1729.21</v>
      </c>
      <c r="F104" s="130">
        <f t="shared" si="18"/>
        <v>99.954335260115613</v>
      </c>
      <c r="G104" s="21"/>
    </row>
    <row r="105" spans="1:7">
      <c r="A105" s="21"/>
      <c r="B105" s="133" t="s">
        <v>157</v>
      </c>
      <c r="C105" s="134"/>
      <c r="D105" s="134"/>
      <c r="E105" s="134">
        <v>1729.21</v>
      </c>
      <c r="F105" s="126"/>
      <c r="G105" s="21"/>
    </row>
    <row r="106" spans="1:7">
      <c r="A106" s="21"/>
      <c r="B106" s="21"/>
      <c r="C106" s="21"/>
      <c r="D106" s="21"/>
      <c r="E106" s="21"/>
      <c r="F106" s="21"/>
      <c r="G106" s="21"/>
    </row>
  </sheetData>
  <mergeCells count="2">
    <mergeCell ref="B4:F4"/>
    <mergeCell ref="B2:F2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'Račun fin prema izvorima f'!Print_Area</vt:lpstr>
      <vt:lpstr>'Račun financiranja'!Print_Area</vt:lpstr>
      <vt:lpstr>'Rashodi prema funkcijskoj k '!Print_Area</vt:lpstr>
      <vt:lpstr>'Rashodi prema izvorima finan'!Print_Area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Nastava</cp:lastModifiedBy>
  <cp:lastPrinted>2026-03-25T11:51:52Z</cp:lastPrinted>
  <dcterms:created xsi:type="dcterms:W3CDTF">2022-08-12T12:51:27Z</dcterms:created>
  <dcterms:modified xsi:type="dcterms:W3CDTF">2026-03-25T12:34:57Z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